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ROI計算" sheetId="1" r:id="rId1"/>
    <sheet name="元利均等" sheetId="2" r:id="rId2"/>
    <sheet name="元金均等" sheetId="3" r:id="rId3"/>
    <sheet name="元金均等（ﾊﾟｰﾄﾅｰ返済）" sheetId="4" r:id="rId4"/>
  </sheets>
  <definedNames/>
  <calcPr fullCalcOnLoad="1"/>
</workbook>
</file>

<file path=xl/sharedStrings.xml><?xml version="1.0" encoding="utf-8"?>
<sst xmlns="http://schemas.openxmlformats.org/spreadsheetml/2006/main" count="120" uniqueCount="82">
  <si>
    <t>元本返済</t>
  </si>
  <si>
    <t>金利</t>
  </si>
  <si>
    <t>返済合計</t>
  </si>
  <si>
    <t>借入金額</t>
  </si>
  <si>
    <t>返済年数</t>
  </si>
  <si>
    <t>％</t>
  </si>
  <si>
    <t>円</t>
  </si>
  <si>
    <t>年</t>
  </si>
  <si>
    <t>総返済金額</t>
  </si>
  <si>
    <t>総返済金利</t>
  </si>
  <si>
    <t>回数</t>
  </si>
  <si>
    <t>ローン残高</t>
  </si>
  <si>
    <t>物件価格</t>
  </si>
  <si>
    <t>管理費</t>
  </si>
  <si>
    <t>修繕積立金</t>
  </si>
  <si>
    <t>賃料（年）</t>
  </si>
  <si>
    <t>表面利回り</t>
  </si>
  <si>
    <t>実質利回り</t>
  </si>
  <si>
    <t>自己資金</t>
  </si>
  <si>
    <t>借入</t>
  </si>
  <si>
    <t>元金支払</t>
  </si>
  <si>
    <t>金利支払</t>
  </si>
  <si>
    <t>築年月</t>
  </si>
  <si>
    <t>築年数</t>
  </si>
  <si>
    <t>償却年数</t>
  </si>
  <si>
    <t>減価償却費</t>
  </si>
  <si>
    <t>返済総額</t>
  </si>
  <si>
    <t>売上</t>
  </si>
  <si>
    <t>借入年数</t>
  </si>
  <si>
    <t>構造</t>
  </si>
  <si>
    <t>建物割合</t>
  </si>
  <si>
    <t>固定資産税</t>
  </si>
  <si>
    <t>専有面積</t>
  </si>
  <si>
    <t>坪</t>
  </si>
  <si>
    <t>ひと坪単価</t>
  </si>
  <si>
    <t>ひと坪収益</t>
  </si>
  <si>
    <t>建物面積</t>
  </si>
  <si>
    <t>耐用年数</t>
  </si>
  <si>
    <t>再調達価格</t>
  </si>
  <si>
    <t>建物価格</t>
  </si>
  <si>
    <t>土地面積</t>
  </si>
  <si>
    <t>路線価</t>
  </si>
  <si>
    <t>土地価格</t>
  </si>
  <si>
    <t>積算価格</t>
  </si>
  <si>
    <t>元本支払</t>
  </si>
  <si>
    <t>税引前利益</t>
  </si>
  <si>
    <t>税引後利益</t>
  </si>
  <si>
    <t>税引後利益</t>
  </si>
  <si>
    <t>CF</t>
  </si>
  <si>
    <t>ローン残額</t>
  </si>
  <si>
    <t>余剰金</t>
  </si>
  <si>
    <t>下落率</t>
  </si>
  <si>
    <t>空室率</t>
  </si>
  <si>
    <t>初期費用</t>
  </si>
  <si>
    <t>仲介手数料</t>
  </si>
  <si>
    <t>印紙税</t>
  </si>
  <si>
    <t>登録免許税</t>
  </si>
  <si>
    <t>不動産取得税</t>
  </si>
  <si>
    <t>経費20％</t>
  </si>
  <si>
    <t>ＣＦ</t>
  </si>
  <si>
    <t>5年後</t>
  </si>
  <si>
    <t>10年後</t>
  </si>
  <si>
    <t>20年後</t>
  </si>
  <si>
    <t>簿価</t>
  </si>
  <si>
    <t>&gt;12%</t>
  </si>
  <si>
    <t>&gt;10%</t>
  </si>
  <si>
    <t>返済比率</t>
  </si>
  <si>
    <t>返済方法：</t>
  </si>
  <si>
    <t>賃料（月）</t>
  </si>
  <si>
    <t>売上-経費</t>
  </si>
  <si>
    <t>回収率</t>
  </si>
  <si>
    <t>確定収益</t>
  </si>
  <si>
    <t>収益評価</t>
  </si>
  <si>
    <t>＜出口戦略シミュレーション＞</t>
  </si>
  <si>
    <t>合計</t>
  </si>
  <si>
    <t>ﾊﾟｰﾄﾅｰ資金</t>
  </si>
  <si>
    <t>％</t>
  </si>
  <si>
    <t>最終ＣＦ</t>
  </si>
  <si>
    <t>ﾊﾟｰﾄﾅｰ返済</t>
  </si>
  <si>
    <t>&lt;40%</t>
  </si>
  <si>
    <t>元利均等</t>
  </si>
  <si>
    <t>RC造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</si>
</sst>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%"/>
    <numFmt numFmtId="179" formatCode="#,##0.0000;[Red]\-#,##0.0000"/>
    <numFmt numFmtId="180" formatCode="0_ "/>
    <numFmt numFmtId="181" formatCode="#,##0;[Red]#,##0"/>
    <numFmt numFmtId="182" formatCode="0;[Red]0"/>
    <numFmt numFmtId="183" formatCode="#,##0.00_ ;[Red]\-#,##0.00\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6" fontId="0" fillId="0" borderId="0" xfId="0" applyNumberFormat="1" applyAlignment="1">
      <alignment vertical="center"/>
    </xf>
    <xf numFmtId="177" fontId="0" fillId="0" borderId="0" xfId="16" applyNumberFormat="1" applyAlignment="1">
      <alignment vertical="center"/>
    </xf>
    <xf numFmtId="38" fontId="0" fillId="0" borderId="0" xfId="16" applyAlignment="1">
      <alignment vertical="center"/>
    </xf>
    <xf numFmtId="177" fontId="0" fillId="0" borderId="0" xfId="16" applyNumberFormat="1" applyAlignment="1">
      <alignment vertical="center"/>
    </xf>
    <xf numFmtId="38" fontId="0" fillId="0" borderId="0" xfId="0" applyNumberFormat="1" applyAlignment="1">
      <alignment vertical="center"/>
    </xf>
    <xf numFmtId="10" fontId="0" fillId="0" borderId="0" xfId="15" applyNumberFormat="1" applyAlignment="1">
      <alignment vertical="center"/>
    </xf>
    <xf numFmtId="0" fontId="0" fillId="2" borderId="1" xfId="0" applyFill="1" applyBorder="1" applyAlignment="1">
      <alignment vertical="center"/>
    </xf>
    <xf numFmtId="38" fontId="0" fillId="2" borderId="1" xfId="16" applyFill="1" applyBorder="1" applyAlignment="1">
      <alignment vertical="center"/>
    </xf>
    <xf numFmtId="0" fontId="0" fillId="3" borderId="1" xfId="0" applyFill="1" applyBorder="1" applyAlignment="1">
      <alignment vertical="center"/>
    </xf>
    <xf numFmtId="38" fontId="0" fillId="3" borderId="1" xfId="16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38" fontId="2" fillId="2" borderId="1" xfId="16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9" fontId="0" fillId="0" borderId="1" xfId="15" applyFont="1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0" fontId="0" fillId="0" borderId="1" xfId="15" applyNumberFormat="1" applyFill="1" applyBorder="1" applyAlignment="1">
      <alignment vertical="center"/>
    </xf>
    <xf numFmtId="38" fontId="0" fillId="3" borderId="1" xfId="16" applyFont="1" applyFill="1" applyBorder="1" applyAlignment="1">
      <alignment vertical="center"/>
    </xf>
    <xf numFmtId="40" fontId="0" fillId="3" borderId="1" xfId="16" applyNumberFormat="1" applyFont="1" applyFill="1" applyBorder="1" applyAlignment="1">
      <alignment vertical="center"/>
    </xf>
    <xf numFmtId="38" fontId="0" fillId="3" borderId="1" xfId="0" applyNumberFormat="1" applyFill="1" applyBorder="1" applyAlignment="1">
      <alignment vertical="center"/>
    </xf>
    <xf numFmtId="38" fontId="0" fillId="3" borderId="1" xfId="16" applyFill="1" applyBorder="1" applyAlignment="1">
      <alignment vertical="center"/>
    </xf>
    <xf numFmtId="178" fontId="0" fillId="0" borderId="0" xfId="15" applyNumberFormat="1" applyAlignment="1">
      <alignment vertical="center"/>
    </xf>
    <xf numFmtId="0" fontId="2" fillId="3" borderId="1" xfId="0" applyFont="1" applyFill="1" applyBorder="1" applyAlignment="1">
      <alignment vertical="center"/>
    </xf>
    <xf numFmtId="10" fontId="2" fillId="3" borderId="1" xfId="15" applyNumberFormat="1" applyFont="1" applyFill="1" applyBorder="1" applyAlignment="1">
      <alignment vertical="center"/>
    </xf>
    <xf numFmtId="38" fontId="2" fillId="3" borderId="1" xfId="16" applyFont="1" applyFill="1" applyBorder="1" applyAlignment="1">
      <alignment vertical="center"/>
    </xf>
    <xf numFmtId="10" fontId="0" fillId="0" borderId="0" xfId="15" applyNumberFormat="1" applyFont="1" applyAlignment="1">
      <alignment vertical="center"/>
    </xf>
    <xf numFmtId="38" fontId="2" fillId="3" borderId="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176" fontId="0" fillId="2" borderId="1" xfId="16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0" xfId="16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10" fontId="0" fillId="0" borderId="0" xfId="15" applyNumberFormat="1" applyFont="1" applyBorder="1" applyAlignment="1">
      <alignment vertical="center"/>
    </xf>
    <xf numFmtId="38" fontId="0" fillId="0" borderId="3" xfId="0" applyNumberFormat="1" applyBorder="1" applyAlignment="1">
      <alignment vertical="center"/>
    </xf>
    <xf numFmtId="38" fontId="0" fillId="0" borderId="3" xfId="16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10" fontId="0" fillId="0" borderId="3" xfId="15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38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8" xfId="0" applyNumberFormat="1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2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1" xfId="0" applyNumberFormat="1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4" xfId="0" applyNumberFormat="1" applyBorder="1" applyAlignment="1">
      <alignment vertical="center"/>
    </xf>
    <xf numFmtId="178" fontId="0" fillId="0" borderId="0" xfId="15" applyNumberFormat="1" applyAlignment="1">
      <alignment horizontal="left" vertical="center"/>
    </xf>
    <xf numFmtId="38" fontId="0" fillId="0" borderId="2" xfId="16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2" xfId="16" applyFont="1" applyBorder="1" applyAlignment="1">
      <alignment vertical="center"/>
    </xf>
    <xf numFmtId="38" fontId="0" fillId="0" borderId="12" xfId="16" applyFont="1" applyBorder="1" applyAlignment="1">
      <alignment vertical="center"/>
    </xf>
    <xf numFmtId="0" fontId="0" fillId="4" borderId="4" xfId="0" applyFill="1" applyBorder="1" applyAlignment="1">
      <alignment vertical="center"/>
    </xf>
    <xf numFmtId="38" fontId="0" fillId="4" borderId="0" xfId="0" applyNumberFormat="1" applyFill="1" applyBorder="1" applyAlignment="1">
      <alignment vertical="center"/>
    </xf>
    <xf numFmtId="38" fontId="0" fillId="4" borderId="0" xfId="16" applyFill="1" applyBorder="1" applyAlignment="1">
      <alignment vertical="center"/>
    </xf>
    <xf numFmtId="38" fontId="2" fillId="4" borderId="0" xfId="0" applyNumberFormat="1" applyFont="1" applyFill="1" applyBorder="1" applyAlignment="1">
      <alignment vertical="center"/>
    </xf>
    <xf numFmtId="10" fontId="0" fillId="4" borderId="0" xfId="15" applyNumberFormat="1" applyFont="1" applyFill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0" fillId="0" borderId="7" xfId="0" applyFont="1" applyBorder="1" applyAlignment="1">
      <alignment vertical="center"/>
    </xf>
    <xf numFmtId="38" fontId="0" fillId="0" borderId="9" xfId="0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38" fontId="0" fillId="4" borderId="0" xfId="0" applyNumberFormat="1" applyFont="1" applyFill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7" xfId="0" applyNumberFormat="1" applyBorder="1" applyAlignment="1">
      <alignment vertical="center"/>
    </xf>
    <xf numFmtId="38" fontId="2" fillId="4" borderId="9" xfId="0" applyNumberFormat="1" applyFont="1" applyFill="1" applyBorder="1" applyAlignment="1">
      <alignment vertical="center"/>
    </xf>
    <xf numFmtId="38" fontId="0" fillId="0" borderId="2" xfId="16" applyBorder="1" applyAlignment="1">
      <alignment horizontal="right" vertical="center"/>
    </xf>
    <xf numFmtId="38" fontId="0" fillId="0" borderId="9" xfId="16" applyBorder="1" applyAlignment="1">
      <alignment horizontal="right" vertical="center"/>
    </xf>
    <xf numFmtId="38" fontId="0" fillId="0" borderId="12" xfId="16" applyBorder="1" applyAlignment="1">
      <alignment horizontal="right" vertical="center"/>
    </xf>
    <xf numFmtId="38" fontId="0" fillId="0" borderId="13" xfId="16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'ROI計算'!$R$3</c:f>
              <c:strCache>
                <c:ptCount val="1"/>
                <c:pt idx="0">
                  <c:v>余剰金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'ROI計算'!$E$4:$E$33</c:f>
              <c:numCache/>
            </c:numRef>
          </c:cat>
          <c:val>
            <c:numRef>
              <c:f>'ROI計算'!$R$4:$R$33</c:f>
              <c:numCache/>
            </c:numRef>
          </c:val>
        </c:ser>
        <c:axId val="22080206"/>
        <c:axId val="64504127"/>
      </c:barChart>
      <c:lineChart>
        <c:grouping val="standard"/>
        <c:varyColors val="0"/>
        <c:ser>
          <c:idx val="1"/>
          <c:order val="1"/>
          <c:tx>
            <c:strRef>
              <c:f>'ROI計算'!$S$4</c:f>
              <c:strCache>
                <c:ptCount val="1"/>
                <c:pt idx="0">
                  <c:v>-79.9%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'ROI計算'!$E$4:$E$33</c:f>
              <c:numCache/>
            </c:numRef>
          </c:cat>
          <c:val>
            <c:numRef>
              <c:f>'ROI計算'!$T$4:$T$33</c:f>
              <c:numCache/>
            </c:numRef>
          </c:val>
          <c:smooth val="0"/>
        </c:ser>
        <c:axId val="22080206"/>
        <c:axId val="64504127"/>
      </c:lineChart>
      <c:catAx>
        <c:axId val="22080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504127"/>
        <c:crosses val="autoZero"/>
        <c:auto val="1"/>
        <c:lblOffset val="100"/>
        <c:noMultiLvlLbl val="0"/>
      </c:catAx>
      <c:valAx>
        <c:axId val="645041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080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33</xdr:row>
      <xdr:rowOff>123825</xdr:rowOff>
    </xdr:from>
    <xdr:to>
      <xdr:col>17</xdr:col>
      <xdr:colOff>609600</xdr:colOff>
      <xdr:row>49</xdr:row>
      <xdr:rowOff>152400</xdr:rowOff>
    </xdr:to>
    <xdr:graphicFrame>
      <xdr:nvGraphicFramePr>
        <xdr:cNvPr id="1" name="Chart 3"/>
        <xdr:cNvGraphicFramePr/>
      </xdr:nvGraphicFramePr>
      <xdr:xfrm>
        <a:off x="6248400" y="5781675"/>
        <a:ext cx="65436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9"/>
  <sheetViews>
    <sheetView tabSelected="1" zoomScale="85" zoomScaleNormal="85" workbookViewId="0" topLeftCell="A1">
      <selection activeCell="G2" sqref="G2"/>
    </sheetView>
  </sheetViews>
  <sheetFormatPr defaultColWidth="9.00390625" defaultRowHeight="13.5"/>
  <cols>
    <col min="1" max="1" width="0.875" style="0" customWidth="1"/>
    <col min="2" max="2" width="12.75390625" style="0" bestFit="1" customWidth="1"/>
    <col min="3" max="3" width="10.625" style="0" bestFit="1" customWidth="1"/>
    <col min="4" max="4" width="10.25390625" style="0" bestFit="1" customWidth="1"/>
    <col min="5" max="5" width="3.50390625" style="0" customWidth="1"/>
    <col min="6" max="6" width="10.50390625" style="0" customWidth="1"/>
    <col min="7" max="7" width="11.00390625" style="0" bestFit="1" customWidth="1"/>
    <col min="8" max="9" width="10.25390625" style="0" bestFit="1" customWidth="1"/>
    <col min="10" max="13" width="10.25390625" style="0" customWidth="1"/>
    <col min="14" max="14" width="11.375" style="0" bestFit="1" customWidth="1"/>
    <col min="15" max="15" width="9.625" style="0" customWidth="1"/>
    <col min="16" max="16" width="9.25390625" style="33" bestFit="1" customWidth="1"/>
    <col min="17" max="17" width="8.625" style="33" customWidth="1"/>
    <col min="18" max="18" width="11.875" style="1" bestFit="1" customWidth="1"/>
    <col min="19" max="19" width="9.50390625" style="0" bestFit="1" customWidth="1"/>
  </cols>
  <sheetData>
    <row r="1" spans="4:17" ht="13.5">
      <c r="D1" s="1">
        <v>3800</v>
      </c>
      <c r="F1" s="30" t="s">
        <v>51</v>
      </c>
      <c r="G1" s="75">
        <v>0.005</v>
      </c>
      <c r="H1" s="30" t="s">
        <v>67</v>
      </c>
      <c r="I1" s="31" t="s">
        <v>80</v>
      </c>
      <c r="O1" s="33"/>
      <c r="P1"/>
      <c r="Q1"/>
    </row>
    <row r="2" spans="2:17" ht="13.5">
      <c r="B2" s="14" t="s">
        <v>12</v>
      </c>
      <c r="C2" s="11">
        <f>D2*10000</f>
        <v>34500000</v>
      </c>
      <c r="D2" s="1">
        <v>3450</v>
      </c>
      <c r="F2" s="30" t="s">
        <v>52</v>
      </c>
      <c r="G2" s="75">
        <v>0.15</v>
      </c>
      <c r="O2" s="33"/>
      <c r="P2"/>
      <c r="Q2"/>
    </row>
    <row r="3" spans="2:18" ht="13.5">
      <c r="B3" s="14" t="s">
        <v>22</v>
      </c>
      <c r="C3" s="15">
        <v>2003</v>
      </c>
      <c r="D3" s="6"/>
      <c r="E3" s="34"/>
      <c r="F3" s="47" t="s">
        <v>27</v>
      </c>
      <c r="G3" s="47" t="s">
        <v>69</v>
      </c>
      <c r="H3" s="47" t="s">
        <v>21</v>
      </c>
      <c r="I3" s="47" t="s">
        <v>44</v>
      </c>
      <c r="J3" s="47" t="s">
        <v>49</v>
      </c>
      <c r="K3" s="47" t="s">
        <v>25</v>
      </c>
      <c r="L3" s="47" t="s">
        <v>45</v>
      </c>
      <c r="M3" s="47" t="s">
        <v>47</v>
      </c>
      <c r="N3" s="48" t="s">
        <v>48</v>
      </c>
      <c r="O3" s="50" t="s">
        <v>78</v>
      </c>
      <c r="P3" s="78" t="s">
        <v>77</v>
      </c>
      <c r="Q3" s="49" t="s">
        <v>70</v>
      </c>
      <c r="R3" s="79" t="s">
        <v>50</v>
      </c>
    </row>
    <row r="4" spans="2:20" ht="13.5">
      <c r="B4" s="10" t="s">
        <v>23</v>
      </c>
      <c r="C4" s="20">
        <f>2009-C3</f>
        <v>6</v>
      </c>
      <c r="D4" s="6"/>
      <c r="E4" s="45">
        <v>1</v>
      </c>
      <c r="F4" s="37">
        <f>$C$15*(1-$G$2)*(1-$G$1)^(E4-1)</f>
        <v>3553000</v>
      </c>
      <c r="G4" s="37">
        <f aca="true" t="shared" si="0" ref="G4:G33">F4-$D$12</f>
        <v>2926000</v>
      </c>
      <c r="H4" s="37">
        <f>IF($I$1="元利均等",-VLOOKUP(12*E4,'元利均等'!$A$6:$H$426,8,0),-VLOOKUP(12*E4,'元金均等'!$A$6:$H$426,8,0))</f>
        <v>1071791.9333688403</v>
      </c>
      <c r="I4" s="37">
        <f>IF($I$1="元利均等",-VLOOKUP(12*E4,'元利均等'!$A$6:$H$426,7,0),-VLOOKUP(12*E4,'元金均等'!$A$6:$H$426,7,0))</f>
        <v>650685.934725675</v>
      </c>
      <c r="J4" s="37">
        <f>C20-I4</f>
        <v>32124314.065274324</v>
      </c>
      <c r="K4" s="37">
        <f aca="true" t="shared" si="1" ref="K4:K33">IF(E4&lt;=$C$26,$C$27,0)</f>
        <v>441469.1943127962</v>
      </c>
      <c r="L4" s="37">
        <f>G4-K4-H4</f>
        <v>1412738.8723183637</v>
      </c>
      <c r="M4" s="38">
        <f>L4</f>
        <v>1412738.8723183637</v>
      </c>
      <c r="N4" s="39">
        <f aca="true" t="shared" si="2" ref="N4:N33">M4-I4+K4</f>
        <v>1203522.131905485</v>
      </c>
      <c r="O4" s="77">
        <f>-VLOOKUP(12*E4,'元金均等（ﾊﾟｰﾄﾅｰ返済）'!$A$6:$H$426,7,0)-VLOOKUP(12*E4,'元金均等（ﾊﾟｰﾄﾅｰ返済）'!$A$6:$H$426,8,0)</f>
        <v>901906.25</v>
      </c>
      <c r="P4" s="38">
        <f aca="true" t="shared" si="3" ref="P4:P33">N4-O4</f>
        <v>301615.88190548494</v>
      </c>
      <c r="Q4" s="40">
        <f>P4/($C$18*1.1)</f>
        <v>0.18279750418514237</v>
      </c>
      <c r="R4" s="73">
        <f>P4</f>
        <v>301615.88190548494</v>
      </c>
      <c r="S4" s="24">
        <f>(R4-$C$18)/$C$18/E4</f>
        <v>-0.7989227453963433</v>
      </c>
      <c r="T4" s="71">
        <f>$C$18</f>
        <v>1500000</v>
      </c>
    </row>
    <row r="5" spans="2:20" ht="13.5">
      <c r="B5" s="10" t="s">
        <v>32</v>
      </c>
      <c r="C5" s="21">
        <f>C35</f>
        <v>224</v>
      </c>
      <c r="D5" s="6"/>
      <c r="E5" s="45">
        <v>2</v>
      </c>
      <c r="F5" s="37">
        <f aca="true" t="shared" si="4" ref="F5:F33">$C$15*(1-$G$2)*(1-$G$1)^(E5-1)</f>
        <v>3535235</v>
      </c>
      <c r="G5" s="37">
        <f t="shared" si="0"/>
        <v>2908235</v>
      </c>
      <c r="H5" s="37">
        <f>IF($I$1="元利均等",-VLOOKUP(12*E5,'元利均等'!$A$6:$H$426,8,0),-VLOOKUP(12*E5,'元金均等'!$A$6:$H$426,8,0))</f>
        <v>1049991.528312167</v>
      </c>
      <c r="I5" s="37">
        <f>IF($I$1="元利均等",-VLOOKUP(12*E5,'元利均等'!$A$6:$H$426,7,0),-VLOOKUP(12*E5,'元金均等'!$A$6:$H$426,7,0))</f>
        <v>672486.3397823487</v>
      </c>
      <c r="J5" s="37">
        <f>J4-I5</f>
        <v>31451827.725491975</v>
      </c>
      <c r="K5" s="37">
        <f t="shared" si="1"/>
        <v>441469.1943127962</v>
      </c>
      <c r="L5" s="37">
        <f aca="true" t="shared" si="5" ref="L5:L33">G5-K5-H5</f>
        <v>1416774.277375037</v>
      </c>
      <c r="M5" s="38">
        <f aca="true" t="shared" si="6" ref="M5:M33">IF(L5&lt;0,L5,L5-L5*0.33)</f>
        <v>949238.7658412748</v>
      </c>
      <c r="N5" s="39">
        <f t="shared" si="2"/>
        <v>718221.6203717222</v>
      </c>
      <c r="O5" s="77">
        <f>-VLOOKUP(12*E5,'元金均等（ﾊﾟｰﾄﾅｰ返済）'!$A$6:$H$426,7,0)-VLOOKUP(12*E5,'元金均等（ﾊﾟｰﾄﾅｰ返済）'!$A$6:$H$426,8,0)</f>
        <v>865156.25</v>
      </c>
      <c r="P5" s="38">
        <f t="shared" si="3"/>
        <v>-146934.62962827785</v>
      </c>
      <c r="Q5" s="40">
        <f aca="true" t="shared" si="7" ref="Q5:Q33">P5/($C$18*1.1)</f>
        <v>-0.08905129068380474</v>
      </c>
      <c r="R5" s="73">
        <f>R4+P5</f>
        <v>154681.2522772071</v>
      </c>
      <c r="S5" s="24">
        <f aca="true" t="shared" si="8" ref="S5:S33">(R5-$C$18)/$C$18/E5</f>
        <v>-0.4484395825742643</v>
      </c>
      <c r="T5" s="71">
        <f aca="true" t="shared" si="9" ref="T5:T33">$C$18</f>
        <v>1500000</v>
      </c>
    </row>
    <row r="6" spans="2:20" ht="13.5">
      <c r="B6" s="10" t="s">
        <v>33</v>
      </c>
      <c r="C6" s="21">
        <f>C5/3.3058</f>
        <v>67.75969508137213</v>
      </c>
      <c r="D6" s="6"/>
      <c r="E6" s="45">
        <v>3</v>
      </c>
      <c r="F6" s="37">
        <f t="shared" si="4"/>
        <v>3517558.825</v>
      </c>
      <c r="G6" s="37">
        <f t="shared" si="0"/>
        <v>2890558.825</v>
      </c>
      <c r="H6" s="37">
        <f>IF($I$1="元利均等",-VLOOKUP(12*E6,'元利均等'!$A$6:$H$426,8,0),-VLOOKUP(12*E6,'元金均等'!$A$6:$H$426,8,0))</f>
        <v>1027460.728397895</v>
      </c>
      <c r="I6" s="37">
        <f>IF($I$1="元利均等",-VLOOKUP(12*E6,'元利均等'!$A$6:$H$426,7,0),-VLOOKUP(12*E6,'元金均等'!$A$6:$H$426,7,0))</f>
        <v>695017.1396966205</v>
      </c>
      <c r="J6" s="37">
        <f aca="true" t="shared" si="10" ref="J6:J33">J5-I6</f>
        <v>30756810.585795354</v>
      </c>
      <c r="K6" s="37">
        <f t="shared" si="1"/>
        <v>441469.1943127962</v>
      </c>
      <c r="L6" s="37">
        <f t="shared" si="5"/>
        <v>1421628.902289309</v>
      </c>
      <c r="M6" s="38">
        <f t="shared" si="6"/>
        <v>952491.3645338371</v>
      </c>
      <c r="N6" s="39">
        <f t="shared" si="2"/>
        <v>698943.4191500128</v>
      </c>
      <c r="O6" s="77">
        <f>-VLOOKUP(12*E6,'元金均等（ﾊﾟｰﾄﾅｰ返済）'!$A$6:$H$426,7,0)-VLOOKUP(12*E6,'元金均等（ﾊﾟｰﾄﾅｰ返済）'!$A$6:$H$426,8,0)</f>
        <v>828406.25</v>
      </c>
      <c r="P6" s="38">
        <f t="shared" si="3"/>
        <v>-129462.83084998722</v>
      </c>
      <c r="Q6" s="40">
        <f t="shared" si="7"/>
        <v>-0.07846232172726497</v>
      </c>
      <c r="R6" s="73">
        <f aca="true" t="shared" si="11" ref="R6:R33">R5+P6</f>
        <v>25218.421427219873</v>
      </c>
      <c r="S6" s="24">
        <f t="shared" si="8"/>
        <v>-0.32772923968284</v>
      </c>
      <c r="T6" s="71">
        <f t="shared" si="9"/>
        <v>1500000</v>
      </c>
    </row>
    <row r="7" spans="2:20" ht="13.5">
      <c r="B7" s="10" t="s">
        <v>34</v>
      </c>
      <c r="C7" s="20">
        <f>C2/C6</f>
        <v>509152.23214285716</v>
      </c>
      <c r="D7" s="6"/>
      <c r="E7" s="45">
        <v>4</v>
      </c>
      <c r="F7" s="37">
        <f t="shared" si="4"/>
        <v>3499971.030875</v>
      </c>
      <c r="G7" s="37">
        <f t="shared" si="0"/>
        <v>2872971.030875</v>
      </c>
      <c r="H7" s="37">
        <f>IF($I$1="元利均等",-VLOOKUP(12*E7,'元利均等'!$A$6:$H$426,8,0),-VLOOKUP(12*E7,'元金均等'!$A$6:$H$426,8,0))</f>
        <v>1004175.0626748379</v>
      </c>
      <c r="I7" s="37">
        <f>IF($I$1="元利均等",-VLOOKUP(12*E7,'元利均等'!$A$6:$H$426,7,0),-VLOOKUP(12*E7,'元金均等'!$A$6:$H$426,7,0))</f>
        <v>718302.8054196776</v>
      </c>
      <c r="J7" s="37">
        <f t="shared" si="10"/>
        <v>30038507.780375678</v>
      </c>
      <c r="K7" s="37">
        <f t="shared" si="1"/>
        <v>441469.1943127962</v>
      </c>
      <c r="L7" s="37">
        <f t="shared" si="5"/>
        <v>1427326.7738873663</v>
      </c>
      <c r="M7" s="38">
        <f t="shared" si="6"/>
        <v>956308.9385045355</v>
      </c>
      <c r="N7" s="39">
        <f t="shared" si="2"/>
        <v>679475.3273976541</v>
      </c>
      <c r="O7" s="77">
        <f>-VLOOKUP(12*E7,'元金均等（ﾊﾟｰﾄﾅｰ返済）'!$A$6:$H$426,7,0)-VLOOKUP(12*E7,'元金均等（ﾊﾟｰﾄﾅｰ返済）'!$A$6:$H$426,8,0)</f>
        <v>791656.25</v>
      </c>
      <c r="P7" s="38">
        <f t="shared" si="3"/>
        <v>-112180.92260234593</v>
      </c>
      <c r="Q7" s="40">
        <f t="shared" si="7"/>
        <v>-0.0679884379408157</v>
      </c>
      <c r="R7" s="73">
        <f t="shared" si="11"/>
        <v>-86962.50117512606</v>
      </c>
      <c r="S7" s="24">
        <f t="shared" si="8"/>
        <v>-0.26449375019585436</v>
      </c>
      <c r="T7" s="71">
        <f t="shared" si="9"/>
        <v>1500000</v>
      </c>
    </row>
    <row r="8" spans="2:20" ht="13.5">
      <c r="B8" s="10" t="s">
        <v>35</v>
      </c>
      <c r="C8" s="20">
        <f>C14/C6</f>
        <v>5140.715773809524</v>
      </c>
      <c r="D8" s="6"/>
      <c r="E8" s="66">
        <v>5</v>
      </c>
      <c r="F8" s="67">
        <f t="shared" si="4"/>
        <v>3482471.175720625</v>
      </c>
      <c r="G8" s="67">
        <f t="shared" si="0"/>
        <v>2855471.175720625</v>
      </c>
      <c r="H8" s="67">
        <f>IF($I$1="元利均等",-VLOOKUP(12*E8,'元利均等'!$A$6:$H$426,8,0),-VLOOKUP(12*E8,'元金均等'!$A$6:$H$426,8,0))</f>
        <v>980109.2403236971</v>
      </c>
      <c r="I8" s="67">
        <f>IF($I$1="元利均等",-VLOOKUP(12*E8,'元利均等'!$A$6:$H$426,7,0),-VLOOKUP(12*E8,'元金均等'!$A$6:$H$426,7,0))</f>
        <v>742368.6277708184</v>
      </c>
      <c r="J8" s="67">
        <f t="shared" si="10"/>
        <v>29296139.15260486</v>
      </c>
      <c r="K8" s="67">
        <f t="shared" si="1"/>
        <v>441469.1943127962</v>
      </c>
      <c r="L8" s="67">
        <f t="shared" si="5"/>
        <v>1433892.7410841319</v>
      </c>
      <c r="M8" s="68">
        <f t="shared" si="6"/>
        <v>960708.1365263683</v>
      </c>
      <c r="N8" s="69">
        <f t="shared" si="2"/>
        <v>659808.703068346</v>
      </c>
      <c r="O8" s="76">
        <f>-VLOOKUP(12*E8,'元金均等（ﾊﾟｰﾄﾅｰ返済）'!$A$6:$H$426,7,0)-VLOOKUP(12*E8,'元金均等（ﾊﾟｰﾄﾅｰ返済）'!$A$6:$H$426,8,0)</f>
        <v>754906.25</v>
      </c>
      <c r="P8" s="68">
        <f t="shared" si="3"/>
        <v>-95097.54693165398</v>
      </c>
      <c r="Q8" s="70">
        <f t="shared" si="7"/>
        <v>-0.05763487692827513</v>
      </c>
      <c r="R8" s="80">
        <f t="shared" si="11"/>
        <v>-182060.04810678004</v>
      </c>
      <c r="S8" s="24">
        <f t="shared" si="8"/>
        <v>-0.22427467308090399</v>
      </c>
      <c r="T8" s="71">
        <f t="shared" si="9"/>
        <v>1500000</v>
      </c>
    </row>
    <row r="9" spans="2:20" ht="13.5">
      <c r="B9" s="14" t="s">
        <v>29</v>
      </c>
      <c r="C9" s="8" t="s">
        <v>81</v>
      </c>
      <c r="D9" s="6"/>
      <c r="E9" s="45">
        <v>6</v>
      </c>
      <c r="F9" s="37">
        <f t="shared" si="4"/>
        <v>3465058.8198420224</v>
      </c>
      <c r="G9" s="37">
        <f t="shared" si="0"/>
        <v>2838058.8198420224</v>
      </c>
      <c r="H9" s="37">
        <f>IF($I$1="元利均等",-VLOOKUP(12*E9,'元利均等'!$A$6:$H$426,8,0),-VLOOKUP(12*E9,'元金均等'!$A$6:$H$426,8,0))</f>
        <v>955237.1231884252</v>
      </c>
      <c r="I9" s="37">
        <f>IF($I$1="元利均等",-VLOOKUP(12*E9,'元利均等'!$A$6:$H$426,7,0),-VLOOKUP(12*E9,'元金均等'!$A$6:$H$426,7,0))</f>
        <v>767240.7449060903</v>
      </c>
      <c r="J9" s="37">
        <f t="shared" si="10"/>
        <v>28528898.40769877</v>
      </c>
      <c r="K9" s="37">
        <f t="shared" si="1"/>
        <v>441469.1943127962</v>
      </c>
      <c r="L9" s="37">
        <f t="shared" si="5"/>
        <v>1441352.502340801</v>
      </c>
      <c r="M9" s="38">
        <f t="shared" si="6"/>
        <v>965706.1765683367</v>
      </c>
      <c r="N9" s="39">
        <f t="shared" si="2"/>
        <v>639934.6259750426</v>
      </c>
      <c r="O9" s="77">
        <f>-VLOOKUP(12*E9,'元金均等（ﾊﾟｰﾄﾅｰ返済）'!$A$6:$H$426,7,0)-VLOOKUP(12*E9,'元金均等（ﾊﾟｰﾄﾅｰ返済）'!$A$6:$H$426,8,0)</f>
        <v>0</v>
      </c>
      <c r="P9" s="38">
        <f t="shared" si="3"/>
        <v>639934.6259750426</v>
      </c>
      <c r="Q9" s="40">
        <f t="shared" si="7"/>
        <v>0.38783916725760154</v>
      </c>
      <c r="R9" s="73">
        <f t="shared" si="11"/>
        <v>457874.57786826254</v>
      </c>
      <c r="S9" s="24">
        <f t="shared" si="8"/>
        <v>-0.11579171357019306</v>
      </c>
      <c r="T9" s="71">
        <f t="shared" si="9"/>
        <v>1500000</v>
      </c>
    </row>
    <row r="10" spans="2:20" ht="13.5">
      <c r="B10" s="14" t="s">
        <v>30</v>
      </c>
      <c r="C10" s="16">
        <v>0.6</v>
      </c>
      <c r="D10" s="6"/>
      <c r="E10" s="45">
        <v>7</v>
      </c>
      <c r="F10" s="37">
        <f t="shared" si="4"/>
        <v>3447733.525742812</v>
      </c>
      <c r="G10" s="37">
        <f t="shared" si="0"/>
        <v>2820733.525742812</v>
      </c>
      <c r="H10" s="37">
        <f>IF($I$1="元利均等",-VLOOKUP(12*E10,'元利均等'!$A$6:$H$426,8,0),-VLOOKUP(12*E10,'元金均等'!$A$6:$H$426,8,0))</f>
        <v>929531.6973872842</v>
      </c>
      <c r="I10" s="37">
        <f>IF($I$1="元利均等",-VLOOKUP(12*E10,'元利均等'!$A$6:$H$426,7,0),-VLOOKUP(12*E10,'元金均等'!$A$6:$H$426,7,0))</f>
        <v>792946.1707072313</v>
      </c>
      <c r="J10" s="37">
        <f t="shared" si="10"/>
        <v>27735952.23699154</v>
      </c>
      <c r="K10" s="37">
        <f t="shared" si="1"/>
        <v>441469.1943127962</v>
      </c>
      <c r="L10" s="37">
        <f t="shared" si="5"/>
        <v>1449732.634042732</v>
      </c>
      <c r="M10" s="38">
        <f t="shared" si="6"/>
        <v>971320.8648086304</v>
      </c>
      <c r="N10" s="39">
        <f t="shared" si="2"/>
        <v>619843.8884141953</v>
      </c>
      <c r="O10" s="77">
        <f>-VLOOKUP(12*E10,'元金均等（ﾊﾟｰﾄﾅｰ返済）'!$A$6:$H$426,7,0)-VLOOKUP(12*E10,'元金均等（ﾊﾟｰﾄﾅｰ返済）'!$A$6:$H$426,8,0)</f>
        <v>0</v>
      </c>
      <c r="P10" s="38">
        <f t="shared" si="3"/>
        <v>619843.8884141953</v>
      </c>
      <c r="Q10" s="40">
        <f t="shared" si="7"/>
        <v>0.37566296267526983</v>
      </c>
      <c r="R10" s="73">
        <f t="shared" si="11"/>
        <v>1077718.4662824578</v>
      </c>
      <c r="S10" s="24">
        <f t="shared" si="8"/>
        <v>-0.04021728892548021</v>
      </c>
      <c r="T10" s="71">
        <f t="shared" si="9"/>
        <v>1500000</v>
      </c>
    </row>
    <row r="11" spans="2:20" ht="13.5">
      <c r="B11" s="14" t="s">
        <v>13</v>
      </c>
      <c r="C11" s="15">
        <f>G35/12</f>
        <v>52250</v>
      </c>
      <c r="D11" s="6"/>
      <c r="E11" s="45">
        <v>8</v>
      </c>
      <c r="F11" s="37">
        <f t="shared" si="4"/>
        <v>3430494.8581140977</v>
      </c>
      <c r="G11" s="37">
        <f t="shared" si="0"/>
        <v>2803494.8581140977</v>
      </c>
      <c r="H11" s="37">
        <f>IF($I$1="元利均等",-VLOOKUP(12*E11,'元利均等'!$A$6:$H$426,8,0),-VLOOKUP(12*E11,'元金均等'!$A$6:$H$426,8,0))</f>
        <v>902965.0439727707</v>
      </c>
      <c r="I11" s="37">
        <f>IF($I$1="元利均等",-VLOOKUP(12*E11,'元利均等'!$A$6:$H$426,7,0),-VLOOKUP(12*E11,'元金均等'!$A$6:$H$426,7,0))</f>
        <v>819512.8241217448</v>
      </c>
      <c r="J11" s="37">
        <f t="shared" si="10"/>
        <v>26916439.412869796</v>
      </c>
      <c r="K11" s="37">
        <f t="shared" si="1"/>
        <v>441469.1943127962</v>
      </c>
      <c r="L11" s="37">
        <f t="shared" si="5"/>
        <v>1459060.619828531</v>
      </c>
      <c r="M11" s="38">
        <f t="shared" si="6"/>
        <v>977570.6152851158</v>
      </c>
      <c r="N11" s="39">
        <f t="shared" si="2"/>
        <v>599526.9854761672</v>
      </c>
      <c r="O11" s="77">
        <f>-VLOOKUP(12*E11,'元金均等（ﾊﾟｰﾄﾅｰ返済）'!$A$6:$H$426,7,0)-VLOOKUP(12*E11,'元金均等（ﾊﾟｰﾄﾅｰ返済）'!$A$6:$H$426,8,0)</f>
        <v>0</v>
      </c>
      <c r="P11" s="38">
        <f t="shared" si="3"/>
        <v>599526.9854761672</v>
      </c>
      <c r="Q11" s="40">
        <f t="shared" si="7"/>
        <v>0.363349688167374</v>
      </c>
      <c r="R11" s="73">
        <f t="shared" si="11"/>
        <v>1677245.451758625</v>
      </c>
      <c r="S11" s="24">
        <f t="shared" si="8"/>
        <v>0.014770454313218748</v>
      </c>
      <c r="T11" s="71">
        <f t="shared" si="9"/>
        <v>1500000</v>
      </c>
    </row>
    <row r="12" spans="2:20" ht="13.5">
      <c r="B12" s="14" t="s">
        <v>14</v>
      </c>
      <c r="C12" s="15">
        <v>0</v>
      </c>
      <c r="D12" s="6">
        <f>(C11+C12)*12</f>
        <v>627000</v>
      </c>
      <c r="E12" s="45">
        <v>9</v>
      </c>
      <c r="F12" s="37">
        <f t="shared" si="4"/>
        <v>3413342.3838235275</v>
      </c>
      <c r="G12" s="37">
        <f t="shared" si="0"/>
        <v>2786342.3838235275</v>
      </c>
      <c r="H12" s="37">
        <f>IF($I$1="元利均等",-VLOOKUP(12*E12,'元利均等'!$A$6:$H$426,8,0),-VLOOKUP(12*E12,'元金均等'!$A$6:$H$426,8,0))</f>
        <v>875508.3086085358</v>
      </c>
      <c r="I12" s="37">
        <f>IF($I$1="元利均等",-VLOOKUP(12*E12,'元利均等'!$A$6:$H$426,7,0),-VLOOKUP(12*E12,'元金均等'!$A$6:$H$426,7,0))</f>
        <v>846969.5594859797</v>
      </c>
      <c r="J12" s="37">
        <f t="shared" si="10"/>
        <v>26069469.853383817</v>
      </c>
      <c r="K12" s="37">
        <f t="shared" si="1"/>
        <v>441469.1943127962</v>
      </c>
      <c r="L12" s="37">
        <f t="shared" si="5"/>
        <v>1469364.8809021958</v>
      </c>
      <c r="M12" s="38">
        <f t="shared" si="6"/>
        <v>984474.4702044711</v>
      </c>
      <c r="N12" s="39">
        <f t="shared" si="2"/>
        <v>578974.1050312875</v>
      </c>
      <c r="O12" s="77">
        <f>-VLOOKUP(12*E12,'元金均等（ﾊﾟｰﾄﾅｰ返済）'!$A$6:$H$426,7,0)-VLOOKUP(12*E12,'元金均等（ﾊﾟｰﾄﾅｰ返済）'!$A$6:$H$426,8,0)</f>
        <v>0</v>
      </c>
      <c r="P12" s="38">
        <f t="shared" si="3"/>
        <v>578974.1050312875</v>
      </c>
      <c r="Q12" s="40">
        <f t="shared" si="7"/>
        <v>0.35089339698865907</v>
      </c>
      <c r="R12" s="73">
        <f t="shared" si="11"/>
        <v>2256219.5567899123</v>
      </c>
      <c r="S12" s="24">
        <f t="shared" si="8"/>
        <v>0.05601626346591943</v>
      </c>
      <c r="T12" s="71">
        <f t="shared" si="9"/>
        <v>1500000</v>
      </c>
    </row>
    <row r="13" spans="2:20" ht="13.5">
      <c r="B13" s="10" t="s">
        <v>31</v>
      </c>
      <c r="C13" s="11">
        <v>0</v>
      </c>
      <c r="E13" s="66">
        <v>10</v>
      </c>
      <c r="F13" s="67">
        <f t="shared" si="4"/>
        <v>3396275.67190441</v>
      </c>
      <c r="G13" s="67">
        <f t="shared" si="0"/>
        <v>2769275.67190441</v>
      </c>
      <c r="H13" s="67">
        <f>IF($I$1="元利均等",-VLOOKUP(12*E13,'元利均等'!$A$6:$H$426,8,0),-VLOOKUP(12*E13,'元金均等'!$A$6:$H$426,8,0))</f>
        <v>847131.6702303736</v>
      </c>
      <c r="I13" s="67">
        <f>IF($I$1="元利均等",-VLOOKUP(12*E13,'元利均等'!$A$6:$H$426,7,0),-VLOOKUP(12*E13,'元金均等'!$A$6:$H$426,7,0))</f>
        <v>875346.1978641418</v>
      </c>
      <c r="J13" s="67">
        <f t="shared" si="10"/>
        <v>25194123.655519675</v>
      </c>
      <c r="K13" s="67">
        <f t="shared" si="1"/>
        <v>441469.1943127962</v>
      </c>
      <c r="L13" s="67">
        <f t="shared" si="5"/>
        <v>1480674.80736124</v>
      </c>
      <c r="M13" s="68">
        <f t="shared" si="6"/>
        <v>992052.1209320307</v>
      </c>
      <c r="N13" s="69">
        <f t="shared" si="2"/>
        <v>558175.1173806852</v>
      </c>
      <c r="O13" s="76">
        <f>-VLOOKUP(12*E13,'元金均等（ﾊﾟｰﾄﾅｰ返済）'!$A$6:$H$426,7,0)-VLOOKUP(12*E13,'元金均等（ﾊﾟｰﾄﾅｰ返済）'!$A$6:$H$426,8,0)</f>
        <v>0</v>
      </c>
      <c r="P13" s="68">
        <f t="shared" si="3"/>
        <v>558175.1173806852</v>
      </c>
      <c r="Q13" s="70">
        <f t="shared" si="7"/>
        <v>0.33828794992768796</v>
      </c>
      <c r="R13" s="80">
        <f t="shared" si="11"/>
        <v>2814394.6741705975</v>
      </c>
      <c r="S13" s="24">
        <f t="shared" si="8"/>
        <v>0.08762631161137316</v>
      </c>
      <c r="T13" s="71">
        <f t="shared" si="9"/>
        <v>1500000</v>
      </c>
    </row>
    <row r="14" spans="2:20" ht="13.5">
      <c r="B14" s="14" t="s">
        <v>68</v>
      </c>
      <c r="C14" s="15">
        <f>38000000*11%/12</f>
        <v>348333.3333333333</v>
      </c>
      <c r="D14" s="6"/>
      <c r="E14" s="45">
        <v>11</v>
      </c>
      <c r="F14" s="37">
        <f t="shared" si="4"/>
        <v>3379294.293544888</v>
      </c>
      <c r="G14" s="37">
        <f t="shared" si="0"/>
        <v>2752294.293544888</v>
      </c>
      <c r="H14" s="37">
        <f>IF($I$1="元利均等",-VLOOKUP(12*E14,'元利均等'!$A$6:$H$426,8,0),-VLOOKUP(12*E14,'元金均等'!$A$6:$H$426,8,0))</f>
        <v>817804.308657232</v>
      </c>
      <c r="I14" s="37">
        <f>IF($I$1="元利均等",-VLOOKUP(12*E14,'元利均等'!$A$6:$H$426,7,0),-VLOOKUP(12*E14,'元金均等'!$A$6:$H$426,7,0))</f>
        <v>904673.5594372833</v>
      </c>
      <c r="J14" s="37">
        <f t="shared" si="10"/>
        <v>24289450.096082393</v>
      </c>
      <c r="K14" s="37">
        <f t="shared" si="1"/>
        <v>441469.1943127962</v>
      </c>
      <c r="L14" s="37">
        <f t="shared" si="5"/>
        <v>1493020.79057486</v>
      </c>
      <c r="M14" s="38">
        <f t="shared" si="6"/>
        <v>1000323.9296851562</v>
      </c>
      <c r="N14" s="39">
        <f t="shared" si="2"/>
        <v>537119.564560669</v>
      </c>
      <c r="O14" s="77">
        <f>-VLOOKUP(12*E14,'元金均等（ﾊﾟｰﾄﾅｰ返済）'!$A$6:$H$426,7,0)-VLOOKUP(12*E14,'元金均等（ﾊﾟｰﾄﾅｰ返済）'!$A$6:$H$426,8,0)</f>
        <v>0</v>
      </c>
      <c r="P14" s="38">
        <f t="shared" si="3"/>
        <v>537119.564560669</v>
      </c>
      <c r="Q14" s="40">
        <f t="shared" si="7"/>
        <v>0.32552700882464786</v>
      </c>
      <c r="R14" s="73">
        <f t="shared" si="11"/>
        <v>3351514.2387312665</v>
      </c>
      <c r="S14" s="24">
        <f t="shared" si="8"/>
        <v>0.11221298416553128</v>
      </c>
      <c r="T14" s="71">
        <f t="shared" si="9"/>
        <v>1500000</v>
      </c>
    </row>
    <row r="15" spans="2:20" ht="13.5">
      <c r="B15" s="10" t="s">
        <v>15</v>
      </c>
      <c r="C15" s="11">
        <f>C14*12</f>
        <v>4180000</v>
      </c>
      <c r="D15" s="4"/>
      <c r="E15" s="45">
        <v>12</v>
      </c>
      <c r="F15" s="37">
        <f t="shared" si="4"/>
        <v>3362397.822077163</v>
      </c>
      <c r="G15" s="37">
        <f t="shared" si="0"/>
        <v>2735397.822077163</v>
      </c>
      <c r="H15" s="37">
        <f>IF($I$1="元利均等",-VLOOKUP(12*E15,'元利均等'!$A$6:$H$426,8,0),-VLOOKUP(12*E15,'元金均等'!$A$6:$H$426,8,0))</f>
        <v>787494.3711170724</v>
      </c>
      <c r="I15" s="37">
        <f>IF($I$1="元利均等",-VLOOKUP(12*E15,'元利均等'!$A$6:$H$426,7,0),-VLOOKUP(12*E15,'元金均等'!$A$6:$H$426,7,0))</f>
        <v>934983.4969774431</v>
      </c>
      <c r="J15" s="37">
        <f t="shared" si="10"/>
        <v>23354466.59910495</v>
      </c>
      <c r="K15" s="37">
        <f t="shared" si="1"/>
        <v>441469.1943127962</v>
      </c>
      <c r="L15" s="37">
        <f t="shared" si="5"/>
        <v>1506434.2566472946</v>
      </c>
      <c r="M15" s="38">
        <f t="shared" si="6"/>
        <v>1009310.9519536874</v>
      </c>
      <c r="N15" s="39">
        <f t="shared" si="2"/>
        <v>515796.6492890404</v>
      </c>
      <c r="O15" s="77">
        <f>-VLOOKUP(12*E15,'元金均等（ﾊﾟｰﾄﾅｰ返済）'!$A$6:$H$426,7,0)-VLOOKUP(12*E15,'元金均等（ﾊﾟｰﾄﾅｰ返済）'!$A$6:$H$426,8,0)</f>
        <v>0</v>
      </c>
      <c r="P15" s="38">
        <f t="shared" si="3"/>
        <v>515796.6492890404</v>
      </c>
      <c r="Q15" s="40">
        <f t="shared" si="7"/>
        <v>0.31260402987214564</v>
      </c>
      <c r="R15" s="73">
        <f t="shared" si="11"/>
        <v>3867310.888020307</v>
      </c>
      <c r="S15" s="24">
        <f t="shared" si="8"/>
        <v>0.13151727155668372</v>
      </c>
      <c r="T15" s="71">
        <f t="shared" si="9"/>
        <v>1500000</v>
      </c>
    </row>
    <row r="16" spans="2:20" ht="13.5">
      <c r="B16" s="25" t="s">
        <v>16</v>
      </c>
      <c r="C16" s="26">
        <f>C15/C2</f>
        <v>0.12115942028985507</v>
      </c>
      <c r="D16" s="28" t="s">
        <v>64</v>
      </c>
      <c r="E16" s="45">
        <v>13</v>
      </c>
      <c r="F16" s="37">
        <f t="shared" si="4"/>
        <v>3345585.8329667775</v>
      </c>
      <c r="G16" s="37">
        <f t="shared" si="0"/>
        <v>2718585.8329667775</v>
      </c>
      <c r="H16" s="37">
        <f>IF($I$1="元利均等",-VLOOKUP(12*E16,'元利均等'!$A$6:$H$426,8,0),-VLOOKUP(12*E16,'元金均等'!$A$6:$H$426,8,0))</f>
        <v>756168.9376512226</v>
      </c>
      <c r="I16" s="37">
        <f>IF($I$1="元利均等",-VLOOKUP(12*E16,'元利均等'!$A$6:$H$426,7,0),-VLOOKUP(12*E16,'元金均等'!$A$6:$H$426,7,0))</f>
        <v>966308.9304432931</v>
      </c>
      <c r="J16" s="37">
        <f t="shared" si="10"/>
        <v>22388157.668661654</v>
      </c>
      <c r="K16" s="37">
        <f t="shared" si="1"/>
        <v>441469.1943127962</v>
      </c>
      <c r="L16" s="37">
        <f t="shared" si="5"/>
        <v>1520947.701002759</v>
      </c>
      <c r="M16" s="38">
        <f t="shared" si="6"/>
        <v>1019034.9596718485</v>
      </c>
      <c r="N16" s="39">
        <f t="shared" si="2"/>
        <v>494195.22354135156</v>
      </c>
      <c r="O16" s="77">
        <f>-VLOOKUP(12*E16,'元金均等（ﾊﾟｰﾄﾅｰ返済）'!$A$6:$H$426,7,0)-VLOOKUP(12*E16,'元金均等（ﾊﾟｰﾄﾅｰ返済）'!$A$6:$H$426,8,0)</f>
        <v>0</v>
      </c>
      <c r="P16" s="38">
        <f t="shared" si="3"/>
        <v>494195.22354135156</v>
      </c>
      <c r="Q16" s="40">
        <f t="shared" si="7"/>
        <v>0.29951225669172815</v>
      </c>
      <c r="R16" s="73">
        <f t="shared" si="11"/>
        <v>4361506.111561659</v>
      </c>
      <c r="S16" s="24">
        <f t="shared" si="8"/>
        <v>0.14674390315700814</v>
      </c>
      <c r="T16" s="71">
        <f t="shared" si="9"/>
        <v>1500000</v>
      </c>
    </row>
    <row r="17" spans="2:20" ht="13.5">
      <c r="B17" s="25" t="s">
        <v>17</v>
      </c>
      <c r="C17" s="26">
        <f>(C14-C12-C11-C13)*12/(C2*1.1)</f>
        <v>0.0936231884057971</v>
      </c>
      <c r="D17" s="28" t="s">
        <v>65</v>
      </c>
      <c r="E17" s="45">
        <v>14</v>
      </c>
      <c r="F17" s="37">
        <f t="shared" si="4"/>
        <v>3328857.903801944</v>
      </c>
      <c r="G17" s="37">
        <f t="shared" si="0"/>
        <v>2701857.903801944</v>
      </c>
      <c r="H17" s="37">
        <f>IF($I$1="元利均等",-VLOOKUP(12*E17,'元利均等'!$A$6:$H$426,8,0),-VLOOKUP(12*E17,'元金均等'!$A$6:$H$426,8,0))</f>
        <v>723793.985359644</v>
      </c>
      <c r="I17" s="37">
        <f>IF($I$1="元利均等",-VLOOKUP(12*E17,'元利均等'!$A$6:$H$426,7,0),-VLOOKUP(12*E17,'元金均等'!$A$6:$H$426,7,0))</f>
        <v>998683.8827348714</v>
      </c>
      <c r="J17" s="37">
        <f t="shared" si="10"/>
        <v>21389473.78592678</v>
      </c>
      <c r="K17" s="37">
        <f t="shared" si="1"/>
        <v>441469.1943127962</v>
      </c>
      <c r="L17" s="37">
        <f t="shared" si="5"/>
        <v>1536594.724129504</v>
      </c>
      <c r="M17" s="38">
        <f t="shared" si="6"/>
        <v>1029518.4651667677</v>
      </c>
      <c r="N17" s="39">
        <f t="shared" si="2"/>
        <v>472303.7767446925</v>
      </c>
      <c r="O17" s="77">
        <f>-VLOOKUP(12*E17,'元金均等（ﾊﾟｰﾄﾅｰ返済）'!$A$6:$H$426,7,0)-VLOOKUP(12*E17,'元金均等（ﾊﾟｰﾄﾅｰ返済）'!$A$6:$H$426,8,0)</f>
        <v>0</v>
      </c>
      <c r="P17" s="38">
        <f t="shared" si="3"/>
        <v>472303.7767446925</v>
      </c>
      <c r="Q17" s="40">
        <f t="shared" si="7"/>
        <v>0.2862447131786015</v>
      </c>
      <c r="R17" s="73">
        <f t="shared" si="11"/>
        <v>4833809.888306351</v>
      </c>
      <c r="S17" s="24">
        <f t="shared" si="8"/>
        <v>0.15875285182411197</v>
      </c>
      <c r="T17" s="71">
        <f t="shared" si="9"/>
        <v>1500000</v>
      </c>
    </row>
    <row r="18" spans="2:20" ht="13.5">
      <c r="B18" s="14" t="s">
        <v>18</v>
      </c>
      <c r="C18" s="17">
        <v>1500000</v>
      </c>
      <c r="D18" s="59"/>
      <c r="E18" s="66">
        <v>15</v>
      </c>
      <c r="F18" s="67">
        <f t="shared" si="4"/>
        <v>3312213.6142829345</v>
      </c>
      <c r="G18" s="67">
        <f t="shared" si="0"/>
        <v>2685213.6142829345</v>
      </c>
      <c r="H18" s="67">
        <f>IF($I$1="元利均等",-VLOOKUP(12*E18,'元利均等'!$A$6:$H$426,8,0),-VLOOKUP(12*E18,'元金均等'!$A$6:$H$426,8,0))</f>
        <v>690334.3514482847</v>
      </c>
      <c r="I18" s="67">
        <f>IF($I$1="元利均等",-VLOOKUP(12*E18,'元利均等'!$A$6:$H$426,7,0),-VLOOKUP(12*E18,'元金均等'!$A$6:$H$426,7,0))</f>
        <v>1032143.5166462308</v>
      </c>
      <c r="J18" s="67">
        <f t="shared" si="10"/>
        <v>20357330.26928055</v>
      </c>
      <c r="K18" s="67">
        <f t="shared" si="1"/>
        <v>441469.1943127962</v>
      </c>
      <c r="L18" s="67">
        <f t="shared" si="5"/>
        <v>1553410.0685218538</v>
      </c>
      <c r="M18" s="68">
        <f t="shared" si="6"/>
        <v>1040784.745909642</v>
      </c>
      <c r="N18" s="69">
        <f t="shared" si="2"/>
        <v>450110.4235762073</v>
      </c>
      <c r="O18" s="76">
        <f>-VLOOKUP(12*E18,'元金均等（ﾊﾟｰﾄﾅｰ返済）'!$A$6:$H$426,7,0)-VLOOKUP(12*E18,'元金均等（ﾊﾟｰﾄﾅｰ返済）'!$A$6:$H$426,8,0)</f>
        <v>0</v>
      </c>
      <c r="P18" s="68">
        <f t="shared" si="3"/>
        <v>450110.4235762073</v>
      </c>
      <c r="Q18" s="70">
        <f t="shared" si="7"/>
        <v>0.2727941961067923</v>
      </c>
      <c r="R18" s="80">
        <f t="shared" si="11"/>
        <v>5283920.311882558</v>
      </c>
      <c r="S18" s="24">
        <f t="shared" si="8"/>
        <v>0.16817423608366924</v>
      </c>
      <c r="T18" s="71">
        <f t="shared" si="9"/>
        <v>1500000</v>
      </c>
    </row>
    <row r="19" spans="2:20" ht="13.5">
      <c r="B19" s="10" t="s">
        <v>75</v>
      </c>
      <c r="C19" s="23">
        <f>C2*1.1-C20-C18</f>
        <v>3675000</v>
      </c>
      <c r="E19" s="45">
        <v>16</v>
      </c>
      <c r="F19" s="37">
        <f t="shared" si="4"/>
        <v>3295652.5462115197</v>
      </c>
      <c r="G19" s="37">
        <f t="shared" si="0"/>
        <v>2668652.5462115197</v>
      </c>
      <c r="H19" s="37">
        <f>IF($I$1="元利均等",-VLOOKUP(12*E19,'元利均等'!$A$6:$H$426,8,0),-VLOOKUP(12*E19,'元金均等'!$A$6:$H$426,8,0))</f>
        <v>655753.695038378</v>
      </c>
      <c r="I19" s="37">
        <f>IF($I$1="元利均等",-VLOOKUP(12*E19,'元利均等'!$A$6:$H$426,7,0),-VLOOKUP(12*E19,'元金均等'!$A$6:$H$426,7,0))</f>
        <v>1066724.1730561375</v>
      </c>
      <c r="J19" s="37">
        <f t="shared" si="10"/>
        <v>19290606.096224412</v>
      </c>
      <c r="K19" s="37">
        <f t="shared" si="1"/>
        <v>441469.1943127962</v>
      </c>
      <c r="L19" s="37">
        <f t="shared" si="5"/>
        <v>1571429.6568603457</v>
      </c>
      <c r="M19" s="38">
        <f t="shared" si="6"/>
        <v>1052857.8700964316</v>
      </c>
      <c r="N19" s="39">
        <f t="shared" si="2"/>
        <v>427602.89135309024</v>
      </c>
      <c r="O19" s="77">
        <f>-VLOOKUP(12*E19,'元金均等（ﾊﾟｰﾄﾅｰ返済）'!$A$6:$H$426,7,0)-VLOOKUP(12*E19,'元金均等（ﾊﾟｰﾄﾅｰ返済）'!$A$6:$H$426,8,0)</f>
        <v>0</v>
      </c>
      <c r="P19" s="38">
        <f t="shared" si="3"/>
        <v>427602.89135309024</v>
      </c>
      <c r="Q19" s="40">
        <f t="shared" si="7"/>
        <v>0.2591532674867213</v>
      </c>
      <c r="R19" s="73">
        <f t="shared" si="11"/>
        <v>5711523.203235649</v>
      </c>
      <c r="S19" s="24">
        <f t="shared" si="8"/>
        <v>0.17548013346815203</v>
      </c>
      <c r="T19" s="71">
        <f t="shared" si="9"/>
        <v>1500000</v>
      </c>
    </row>
    <row r="20" spans="2:20" ht="13.5">
      <c r="B20" s="10" t="s">
        <v>19</v>
      </c>
      <c r="C20" s="22">
        <f>IF(C2*D20&gt;C2*1.1-C18,C2*1.1-C18,C2*D20)</f>
        <v>32775000</v>
      </c>
      <c r="D20" s="59">
        <v>0.95</v>
      </c>
      <c r="E20" s="45">
        <v>17</v>
      </c>
      <c r="F20" s="37">
        <f t="shared" si="4"/>
        <v>3279174.2834804617</v>
      </c>
      <c r="G20" s="37">
        <f t="shared" si="0"/>
        <v>2652174.2834804617</v>
      </c>
      <c r="H20" s="37">
        <f>IF($I$1="元利均等",-VLOOKUP(12*E20,'元利均等'!$A$6:$H$426,8,0),-VLOOKUP(12*E20,'元金均等'!$A$6:$H$426,8,0))</f>
        <v>620014.4576962135</v>
      </c>
      <c r="I20" s="37">
        <f>IF($I$1="元利均等",-VLOOKUP(12*E20,'元利均等'!$A$6:$H$426,7,0),-VLOOKUP(12*E20,'元金均等'!$A$6:$H$426,7,0))</f>
        <v>1102463.4103983021</v>
      </c>
      <c r="J20" s="37">
        <f t="shared" si="10"/>
        <v>18188142.68582611</v>
      </c>
      <c r="K20" s="37">
        <f t="shared" si="1"/>
        <v>441469.1943127962</v>
      </c>
      <c r="L20" s="37">
        <f t="shared" si="5"/>
        <v>1590690.6314714523</v>
      </c>
      <c r="M20" s="38">
        <f t="shared" si="6"/>
        <v>1065762.723085873</v>
      </c>
      <c r="N20" s="39">
        <f t="shared" si="2"/>
        <v>404768.5070003671</v>
      </c>
      <c r="O20" s="77">
        <f>-VLOOKUP(12*E20,'元金均等（ﾊﾟｰﾄﾅｰ返済）'!$A$6:$H$426,7,0)-VLOOKUP(12*E20,'元金均等（ﾊﾟｰﾄﾅｰ返済）'!$A$6:$H$426,8,0)</f>
        <v>0</v>
      </c>
      <c r="P20" s="38">
        <f t="shared" si="3"/>
        <v>404768.5070003671</v>
      </c>
      <c r="Q20" s="40">
        <f t="shared" si="7"/>
        <v>0.2453142466668891</v>
      </c>
      <c r="R20" s="73">
        <f t="shared" si="11"/>
        <v>6116291.710236016</v>
      </c>
      <c r="S20" s="24">
        <f t="shared" si="8"/>
        <v>0.1810310474602359</v>
      </c>
      <c r="T20" s="71">
        <f t="shared" si="9"/>
        <v>1500000</v>
      </c>
    </row>
    <row r="21" spans="2:20" ht="13.5">
      <c r="B21" s="14" t="s">
        <v>1</v>
      </c>
      <c r="C21" s="19">
        <v>0.033</v>
      </c>
      <c r="D21" s="7"/>
      <c r="E21" s="45">
        <v>18</v>
      </c>
      <c r="F21" s="37">
        <f t="shared" si="4"/>
        <v>3262778.4120630594</v>
      </c>
      <c r="G21" s="37">
        <f t="shared" si="0"/>
        <v>2635778.4120630594</v>
      </c>
      <c r="H21" s="37">
        <f>IF($I$1="元利均等",-VLOOKUP(12*E21,'元利均等'!$A$6:$H$426,8,0),-VLOOKUP(12*E21,'元金均等'!$A$6:$H$426,8,0))</f>
        <v>583077.8226405049</v>
      </c>
      <c r="I21" s="37">
        <f>IF($I$1="元利均等",-VLOOKUP(12*E21,'元利均等'!$A$6:$H$426,7,0),-VLOOKUP(12*E21,'元金均等'!$A$6:$H$426,7,0))</f>
        <v>1139400.0454540106</v>
      </c>
      <c r="J21" s="37">
        <f t="shared" si="10"/>
        <v>17048742.6403721</v>
      </c>
      <c r="K21" s="37">
        <f t="shared" si="1"/>
        <v>441469.1943127962</v>
      </c>
      <c r="L21" s="37">
        <f t="shared" si="5"/>
        <v>1611231.3951097585</v>
      </c>
      <c r="M21" s="38">
        <f t="shared" si="6"/>
        <v>1079525.0347235382</v>
      </c>
      <c r="N21" s="39">
        <f t="shared" si="2"/>
        <v>381594.1835823238</v>
      </c>
      <c r="O21" s="77">
        <f>-VLOOKUP(12*E21,'元金均等（ﾊﾟｰﾄﾅｰ返済）'!$A$6:$H$426,7,0)-VLOOKUP(12*E21,'元金均等（ﾊﾟｰﾄﾅｰ返済）'!$A$6:$H$426,8,0)</f>
        <v>0</v>
      </c>
      <c r="P21" s="38">
        <f t="shared" si="3"/>
        <v>381594.1835823238</v>
      </c>
      <c r="Q21" s="40">
        <f t="shared" si="7"/>
        <v>0.23126920217110528</v>
      </c>
      <c r="R21" s="73">
        <f t="shared" si="11"/>
        <v>6497885.893818339</v>
      </c>
      <c r="S21" s="24">
        <f t="shared" si="8"/>
        <v>0.18510688495623479</v>
      </c>
      <c r="T21" s="71">
        <f t="shared" si="9"/>
        <v>1500000</v>
      </c>
    </row>
    <row r="22" spans="2:20" ht="13.5">
      <c r="B22" s="14" t="s">
        <v>28</v>
      </c>
      <c r="C22" s="18">
        <v>30</v>
      </c>
      <c r="D22" s="6"/>
      <c r="E22" s="45">
        <v>19</v>
      </c>
      <c r="F22" s="37">
        <f t="shared" si="4"/>
        <v>3246464.520002744</v>
      </c>
      <c r="G22" s="37">
        <f t="shared" si="0"/>
        <v>2619464.520002744</v>
      </c>
      <c r="H22" s="37">
        <f>IF($I$1="元利均等",-VLOOKUP(12*E22,'元利均等'!$A$6:$H$426,8,0),-VLOOKUP(12*E22,'元金均等'!$A$6:$H$426,8,0))</f>
        <v>544903.6725830552</v>
      </c>
      <c r="I22" s="37">
        <f>IF($I$1="元利均等",-VLOOKUP(12*E22,'元利均等'!$A$6:$H$426,7,0),-VLOOKUP(12*E22,'元金均等'!$A$6:$H$426,7,0))</f>
        <v>1177574.1955114603</v>
      </c>
      <c r="J22" s="37">
        <f t="shared" si="10"/>
        <v>15871168.44486064</v>
      </c>
      <c r="K22" s="37">
        <f t="shared" si="1"/>
        <v>441469.1943127962</v>
      </c>
      <c r="L22" s="37">
        <f t="shared" si="5"/>
        <v>1633091.653106893</v>
      </c>
      <c r="M22" s="38">
        <f t="shared" si="6"/>
        <v>1094171.4075816183</v>
      </c>
      <c r="N22" s="39">
        <f t="shared" si="2"/>
        <v>358066.40638295416</v>
      </c>
      <c r="O22" s="77">
        <f>-VLOOKUP(12*E22,'元金均等（ﾊﾟｰﾄﾅｰ返済）'!$A$6:$H$426,7,0)-VLOOKUP(12*E22,'元金均等（ﾊﾟｰﾄﾅｰ返済）'!$A$6:$H$426,8,0)</f>
        <v>0</v>
      </c>
      <c r="P22" s="38">
        <f t="shared" si="3"/>
        <v>358066.40638295416</v>
      </c>
      <c r="Q22" s="40">
        <f t="shared" si="7"/>
        <v>0.21700994326239642</v>
      </c>
      <c r="R22" s="73">
        <f t="shared" si="11"/>
        <v>6855952.300201293</v>
      </c>
      <c r="S22" s="24">
        <f t="shared" si="8"/>
        <v>0.18792815088425588</v>
      </c>
      <c r="T22" s="71">
        <f t="shared" si="9"/>
        <v>1500000</v>
      </c>
    </row>
    <row r="23" spans="2:20" ht="13.5">
      <c r="B23" s="10" t="s">
        <v>26</v>
      </c>
      <c r="C23" s="22">
        <f>SUM(C24:C25)</f>
        <v>1722477.8680945153</v>
      </c>
      <c r="D23" s="6"/>
      <c r="E23" s="66">
        <v>20</v>
      </c>
      <c r="F23" s="67">
        <f t="shared" si="4"/>
        <v>3230232.1974027306</v>
      </c>
      <c r="G23" s="67">
        <f t="shared" si="0"/>
        <v>2603232.1974027306</v>
      </c>
      <c r="H23" s="67">
        <f>IF($I$1="元利均等",-VLOOKUP(12*E23,'元利均等'!$A$6:$H$426,8,0),-VLOOKUP(12*E23,'元金均等'!$A$6:$H$426,8,0))</f>
        <v>505450.5461569255</v>
      </c>
      <c r="I23" s="67">
        <f>IF($I$1="元利均等",-VLOOKUP(12*E23,'元利均等'!$A$6:$H$426,7,0),-VLOOKUP(12*E23,'元金均等'!$A$6:$H$426,7,0))</f>
        <v>1217027.32193759</v>
      </c>
      <c r="J23" s="67">
        <f t="shared" si="10"/>
        <v>14654141.12292305</v>
      </c>
      <c r="K23" s="67">
        <f t="shared" si="1"/>
        <v>441469.1943127962</v>
      </c>
      <c r="L23" s="67">
        <f t="shared" si="5"/>
        <v>1656312.456933009</v>
      </c>
      <c r="M23" s="68">
        <f t="shared" si="6"/>
        <v>1109729.346145116</v>
      </c>
      <c r="N23" s="69">
        <f t="shared" si="2"/>
        <v>334171.2185203223</v>
      </c>
      <c r="O23" s="76">
        <f>-VLOOKUP(12*E23,'元金均等（ﾊﾟｰﾄﾅｰ返済）'!$A$6:$H$426,7,0)-VLOOKUP(12*E23,'元金均等（ﾊﾟｰﾄﾅｰ返済）'!$A$6:$H$426,8,0)</f>
        <v>0</v>
      </c>
      <c r="P23" s="68">
        <f t="shared" si="3"/>
        <v>334171.2185203223</v>
      </c>
      <c r="Q23" s="70">
        <f t="shared" si="7"/>
        <v>0.20252801122443773</v>
      </c>
      <c r="R23" s="80">
        <f t="shared" si="11"/>
        <v>7190123.518721615</v>
      </c>
      <c r="S23" s="24">
        <f t="shared" si="8"/>
        <v>0.18967078395738718</v>
      </c>
      <c r="T23" s="71">
        <f t="shared" si="9"/>
        <v>1500000</v>
      </c>
    </row>
    <row r="24" spans="2:20" ht="13.5">
      <c r="B24" s="10" t="s">
        <v>21</v>
      </c>
      <c r="C24" s="22">
        <f>-SUM('元利均等'!C7:C18)</f>
        <v>1071791.9333688403</v>
      </c>
      <c r="D24" s="6"/>
      <c r="E24" s="45">
        <v>21</v>
      </c>
      <c r="F24" s="37">
        <f t="shared" si="4"/>
        <v>3214081.036415717</v>
      </c>
      <c r="G24" s="37">
        <f t="shared" si="0"/>
        <v>2587081.036415717</v>
      </c>
      <c r="H24" s="37">
        <f>IF($I$1="元利均等",-VLOOKUP(12*E24,'元利均等'!$A$6:$H$426,8,0),-VLOOKUP(12*E24,'元金均等'!$A$6:$H$426,8,0))</f>
        <v>464675.59288478503</v>
      </c>
      <c r="I24" s="37">
        <f>IF($I$1="元利均等",-VLOOKUP(12*E24,'元利均等'!$A$6:$H$426,7,0),-VLOOKUP(12*E24,'元金均等'!$A$6:$H$426,7,0))</f>
        <v>1257802.2752097305</v>
      </c>
      <c r="J24" s="37">
        <f t="shared" si="10"/>
        <v>13396338.84771332</v>
      </c>
      <c r="K24" s="37">
        <f t="shared" si="1"/>
        <v>441469.1943127962</v>
      </c>
      <c r="L24" s="37">
        <f t="shared" si="5"/>
        <v>1680936.249218136</v>
      </c>
      <c r="M24" s="38">
        <f t="shared" si="6"/>
        <v>1126227.2869761512</v>
      </c>
      <c r="N24" s="39">
        <f t="shared" si="2"/>
        <v>309894.20607921685</v>
      </c>
      <c r="O24" s="77">
        <f>-VLOOKUP(12*E24,'元金均等（ﾊﾟｰﾄﾅｰ返済）'!$A$6:$H$426,7,0)-VLOOKUP(12*E24,'元金均等（ﾊﾟｰﾄﾅｰ返済）'!$A$6:$H$426,8,0)</f>
        <v>0</v>
      </c>
      <c r="P24" s="38">
        <f t="shared" si="3"/>
        <v>309894.20607921685</v>
      </c>
      <c r="Q24" s="40">
        <f t="shared" si="7"/>
        <v>0.1878146703510405</v>
      </c>
      <c r="R24" s="73">
        <f t="shared" si="11"/>
        <v>7500017.724800832</v>
      </c>
      <c r="S24" s="24">
        <f t="shared" si="8"/>
        <v>0.19047675316828036</v>
      </c>
      <c r="T24" s="71">
        <f t="shared" si="9"/>
        <v>1500000</v>
      </c>
    </row>
    <row r="25" spans="2:20" ht="13.5">
      <c r="B25" s="10" t="s">
        <v>20</v>
      </c>
      <c r="C25" s="22">
        <f>-SUM('元利均等'!B7:B18)</f>
        <v>650685.934725675</v>
      </c>
      <c r="D25" s="6"/>
      <c r="E25" s="45">
        <v>22</v>
      </c>
      <c r="F25" s="37">
        <f t="shared" si="4"/>
        <v>3198010.6312336386</v>
      </c>
      <c r="G25" s="37">
        <f t="shared" si="0"/>
        <v>2571010.6312336386</v>
      </c>
      <c r="H25" s="37">
        <f>IF($I$1="元利均等",-VLOOKUP(12*E25,'元利均等'!$A$6:$H$426,8,0),-VLOOKUP(12*E25,'元金均等'!$A$6:$H$426,8,0))</f>
        <v>422534.5266385351</v>
      </c>
      <c r="I25" s="37">
        <f>IF($I$1="元利均等",-VLOOKUP(12*E25,'元利均等'!$A$6:$H$426,7,0),-VLOOKUP(12*E25,'元金均等'!$A$6:$H$426,7,0))</f>
        <v>1299943.3414559804</v>
      </c>
      <c r="J25" s="37">
        <f t="shared" si="10"/>
        <v>12096395.506257338</v>
      </c>
      <c r="K25" s="37">
        <f t="shared" si="1"/>
        <v>441469.1943127962</v>
      </c>
      <c r="L25" s="37">
        <f t="shared" si="5"/>
        <v>1707006.9102823075</v>
      </c>
      <c r="M25" s="38">
        <f t="shared" si="6"/>
        <v>1143694.629889146</v>
      </c>
      <c r="N25" s="39">
        <f t="shared" si="2"/>
        <v>285220.4827459617</v>
      </c>
      <c r="O25" s="77">
        <f>-VLOOKUP(12*E25,'元金均等（ﾊﾟｰﾄﾅｰ返済）'!$A$6:$H$426,7,0)-VLOOKUP(12*E25,'元金均等（ﾊﾟｰﾄﾅｰ返済）'!$A$6:$H$426,8,0)</f>
        <v>0</v>
      </c>
      <c r="P25" s="38">
        <f t="shared" si="3"/>
        <v>285220.4827459617</v>
      </c>
      <c r="Q25" s="40">
        <f t="shared" si="7"/>
        <v>0.17286089863391615</v>
      </c>
      <c r="R25" s="73">
        <f t="shared" si="11"/>
        <v>7785238.207546793</v>
      </c>
      <c r="S25" s="24">
        <f t="shared" si="8"/>
        <v>0.1904617638650543</v>
      </c>
      <c r="T25" s="71">
        <f t="shared" si="9"/>
        <v>1500000</v>
      </c>
    </row>
    <row r="26" spans="2:20" ht="13.5">
      <c r="B26" s="25" t="s">
        <v>24</v>
      </c>
      <c r="C26" s="29">
        <f>IF(C37-C4+(C4*0.2)&lt;0,C37*0.2,C37-C4+(C4*0.2))</f>
        <v>42.2</v>
      </c>
      <c r="D26" s="6"/>
      <c r="E26" s="45">
        <v>23</v>
      </c>
      <c r="F26" s="37">
        <f t="shared" si="4"/>
        <v>3182020.5780774704</v>
      </c>
      <c r="G26" s="37">
        <f t="shared" si="0"/>
        <v>2555020.5780774704</v>
      </c>
      <c r="H26" s="37">
        <f>IF($I$1="元利均等",-VLOOKUP(12*E26,'元利均等'!$A$6:$H$426,8,0),-VLOOKUP(12*E26,'元金均等'!$A$6:$H$426,8,0))</f>
        <v>378981.57753965235</v>
      </c>
      <c r="I26" s="37">
        <f>IF($I$1="元利均等",-VLOOKUP(12*E26,'元利均等'!$A$6:$H$426,7,0),-VLOOKUP(12*E26,'元金均等'!$A$6:$H$426,7,0))</f>
        <v>1343496.290554863</v>
      </c>
      <c r="J26" s="37">
        <f t="shared" si="10"/>
        <v>10752899.215702476</v>
      </c>
      <c r="K26" s="37">
        <f t="shared" si="1"/>
        <v>441469.1943127962</v>
      </c>
      <c r="L26" s="37">
        <f t="shared" si="5"/>
        <v>1734569.806225022</v>
      </c>
      <c r="M26" s="38">
        <f t="shared" si="6"/>
        <v>1162161.7701707648</v>
      </c>
      <c r="N26" s="39">
        <f t="shared" si="2"/>
        <v>260134.673928698</v>
      </c>
      <c r="O26" s="77">
        <f>-VLOOKUP(12*E26,'元金均等（ﾊﾟｰﾄﾅｰ返済）'!$A$6:$H$426,7,0)-VLOOKUP(12*E26,'元金均等（ﾊﾟｰﾄﾅｰ返済）'!$A$6:$H$426,8,0)</f>
        <v>0</v>
      </c>
      <c r="P26" s="38">
        <f t="shared" si="3"/>
        <v>260134.673928698</v>
      </c>
      <c r="Q26" s="40">
        <f t="shared" si="7"/>
        <v>0.15765737813860484</v>
      </c>
      <c r="R26" s="73">
        <f t="shared" si="11"/>
        <v>8045372.8814754905</v>
      </c>
      <c r="S26" s="24">
        <f t="shared" si="8"/>
        <v>0.1897209530862461</v>
      </c>
      <c r="T26" s="71">
        <f t="shared" si="9"/>
        <v>1500000</v>
      </c>
    </row>
    <row r="27" spans="2:20" ht="13.5">
      <c r="B27" s="10" t="s">
        <v>25</v>
      </c>
      <c r="C27" s="23">
        <f>C2*C10*0.9/C26</f>
        <v>441469.1943127962</v>
      </c>
      <c r="D27" s="1"/>
      <c r="E27" s="45">
        <v>24</v>
      </c>
      <c r="F27" s="37">
        <f t="shared" si="4"/>
        <v>3166110.475187083</v>
      </c>
      <c r="G27" s="37">
        <f t="shared" si="0"/>
        <v>2539110.475187083</v>
      </c>
      <c r="H27" s="37">
        <f>IF($I$1="元利均等",-VLOOKUP(12*E27,'元利均等'!$A$6:$H$426,8,0),-VLOOKUP(12*E27,'元金均等'!$A$6:$H$426,8,0))</f>
        <v>333969.44224801974</v>
      </c>
      <c r="I27" s="37">
        <f>IF($I$1="元利均等",-VLOOKUP(12*E27,'元利均等'!$A$6:$H$426,7,0),-VLOOKUP(12*E27,'元金均等'!$A$6:$H$426,7,0))</f>
        <v>1388508.425846496</v>
      </c>
      <c r="J27" s="37">
        <f t="shared" si="10"/>
        <v>9364390.78985598</v>
      </c>
      <c r="K27" s="37">
        <f t="shared" si="1"/>
        <v>441469.1943127962</v>
      </c>
      <c r="L27" s="37">
        <f t="shared" si="5"/>
        <v>1763671.838626267</v>
      </c>
      <c r="M27" s="38">
        <f t="shared" si="6"/>
        <v>1181660.1318795988</v>
      </c>
      <c r="N27" s="39">
        <f t="shared" si="2"/>
        <v>234620.9003458991</v>
      </c>
      <c r="O27" s="77">
        <f>-VLOOKUP(12*E27,'元金均等（ﾊﾟｰﾄﾅｰ返済）'!$A$6:$H$426,7,0)-VLOOKUP(12*E27,'元金均等（ﾊﾟｰﾄﾅｰ返済）'!$A$6:$H$426,8,0)</f>
        <v>0</v>
      </c>
      <c r="P27" s="38">
        <f t="shared" si="3"/>
        <v>234620.9003458991</v>
      </c>
      <c r="Q27" s="40">
        <f t="shared" si="7"/>
        <v>0.14219448505812066</v>
      </c>
      <c r="R27" s="73">
        <f t="shared" si="11"/>
        <v>8279993.78182139</v>
      </c>
      <c r="S27" s="24">
        <f t="shared" si="8"/>
        <v>0.1883331606061497</v>
      </c>
      <c r="T27" s="71">
        <f t="shared" si="9"/>
        <v>1500000</v>
      </c>
    </row>
    <row r="28" spans="2:20" ht="13.5">
      <c r="B28" s="10" t="s">
        <v>27</v>
      </c>
      <c r="C28" s="23">
        <f>(C14-C12-C11-C13)*12</f>
        <v>3553000</v>
      </c>
      <c r="D28" s="1"/>
      <c r="E28" s="45">
        <v>25</v>
      </c>
      <c r="F28" s="37">
        <f t="shared" si="4"/>
        <v>3150279.9228111473</v>
      </c>
      <c r="G28" s="37">
        <f t="shared" si="0"/>
        <v>2523279.9228111473</v>
      </c>
      <c r="H28" s="37">
        <f>IF($I$1="元利均等",-VLOOKUP(12*E28,'元利均等'!$A$6:$H$426,8,0),-VLOOKUP(12*E28,'元金均等'!$A$6:$H$426,8,0))</f>
        <v>287449.2325852434</v>
      </c>
      <c r="I28" s="37">
        <f>IF($I$1="元利均等",-VLOOKUP(12*E28,'元利均等'!$A$6:$H$426,7,0),-VLOOKUP(12*E28,'元金均等'!$A$6:$H$426,7,0))</f>
        <v>1435028.6355092719</v>
      </c>
      <c r="J28" s="37">
        <f t="shared" si="10"/>
        <v>7929362.154346707</v>
      </c>
      <c r="K28" s="37">
        <f t="shared" si="1"/>
        <v>441469.1943127962</v>
      </c>
      <c r="L28" s="37">
        <f t="shared" si="5"/>
        <v>1794361.4959131076</v>
      </c>
      <c r="M28" s="38">
        <f t="shared" si="6"/>
        <v>1202222.2022617823</v>
      </c>
      <c r="N28" s="39">
        <f t="shared" si="2"/>
        <v>208662.76106530655</v>
      </c>
      <c r="O28" s="77">
        <f>-VLOOKUP(12*E28,'元金均等（ﾊﾟｰﾄﾅｰ返済）'!$A$6:$H$426,7,0)-VLOOKUP(12*E28,'元金均等（ﾊﾟｰﾄﾅｰ返済）'!$A$6:$H$426,8,0)</f>
        <v>0</v>
      </c>
      <c r="P28" s="38">
        <f t="shared" si="3"/>
        <v>208662.76106530655</v>
      </c>
      <c r="Q28" s="40">
        <f t="shared" si="7"/>
        <v>0.1264622794335191</v>
      </c>
      <c r="R28" s="73">
        <f t="shared" si="11"/>
        <v>8488656.542886697</v>
      </c>
      <c r="S28" s="24">
        <f t="shared" si="8"/>
        <v>0.1863641744769786</v>
      </c>
      <c r="T28" s="71">
        <f t="shared" si="9"/>
        <v>1500000</v>
      </c>
    </row>
    <row r="29" spans="2:20" ht="13.5">
      <c r="B29" s="10" t="s">
        <v>45</v>
      </c>
      <c r="C29" s="23">
        <f>C28-C24-C27</f>
        <v>2039738.8723183635</v>
      </c>
      <c r="D29" s="1"/>
      <c r="E29" s="45">
        <v>26</v>
      </c>
      <c r="F29" s="37">
        <f t="shared" si="4"/>
        <v>3134528.5231970917</v>
      </c>
      <c r="G29" s="37">
        <f t="shared" si="0"/>
        <v>2507528.5231970917</v>
      </c>
      <c r="H29" s="37">
        <f>IF($I$1="元利均等",-VLOOKUP(12*E29,'元利均等'!$A$6:$H$426,8,0),-VLOOKUP(12*E29,'元金均等'!$A$6:$H$426,8,0))</f>
        <v>239370.4224366621</v>
      </c>
      <c r="I29" s="37">
        <f>IF($I$1="元利均等",-VLOOKUP(12*E29,'元利均等'!$A$6:$H$426,7,0),-VLOOKUP(12*E29,'元金均等'!$A$6:$H$426,7,0))</f>
        <v>1483107.4456578535</v>
      </c>
      <c r="J29" s="37">
        <f t="shared" si="10"/>
        <v>6446254.708688853</v>
      </c>
      <c r="K29" s="37">
        <f t="shared" si="1"/>
        <v>441469.1943127962</v>
      </c>
      <c r="L29" s="37">
        <f t="shared" si="5"/>
        <v>1826688.9064476334</v>
      </c>
      <c r="M29" s="38">
        <f t="shared" si="6"/>
        <v>1223881.5673199142</v>
      </c>
      <c r="N29" s="39">
        <f t="shared" si="2"/>
        <v>182243.3159748569</v>
      </c>
      <c r="O29" s="37">
        <f>-VLOOKUP(12*E29,'元金均等（ﾊﾟｰﾄﾅｰ返済）'!$A$6:$H$426,7,0)-VLOOKUP(12*E29,'元金均等（ﾊﾟｰﾄﾅｰ返済）'!$A$6:$H$426,8,0)</f>
        <v>0</v>
      </c>
      <c r="P29" s="38">
        <f t="shared" si="3"/>
        <v>182243.3159748569</v>
      </c>
      <c r="Q29" s="40">
        <f t="shared" si="7"/>
        <v>0.11045049453021628</v>
      </c>
      <c r="R29" s="73">
        <f t="shared" si="11"/>
        <v>8670899.858861554</v>
      </c>
      <c r="S29" s="24">
        <f t="shared" si="8"/>
        <v>0.18386922715029627</v>
      </c>
      <c r="T29" s="71">
        <f t="shared" si="9"/>
        <v>1500000</v>
      </c>
    </row>
    <row r="30" spans="2:20" ht="13.5">
      <c r="B30" s="10" t="s">
        <v>46</v>
      </c>
      <c r="C30" s="23">
        <f>C29*0.66</f>
        <v>1346227.65573012</v>
      </c>
      <c r="D30" s="1"/>
      <c r="E30" s="45">
        <v>27</v>
      </c>
      <c r="F30" s="37">
        <f t="shared" si="4"/>
        <v>3118855.8805811065</v>
      </c>
      <c r="G30" s="37">
        <f t="shared" si="0"/>
        <v>2491855.8805811065</v>
      </c>
      <c r="H30" s="37">
        <f>IF($I$1="元利均等",-VLOOKUP(12*E30,'元利均等'!$A$6:$H$426,8,0),-VLOOKUP(12*E30,'元金均等'!$A$6:$H$426,8,0))</f>
        <v>189680.79287437408</v>
      </c>
      <c r="I30" s="37">
        <f>IF($I$1="元利均等",-VLOOKUP(12*E30,'元利均等'!$A$6:$H$426,7,0),-VLOOKUP(12*E30,'元金均等'!$A$6:$H$426,7,0))</f>
        <v>1532797.0752201413</v>
      </c>
      <c r="J30" s="37">
        <f t="shared" si="10"/>
        <v>4913457.633468712</v>
      </c>
      <c r="K30" s="37">
        <f t="shared" si="1"/>
        <v>441469.1943127962</v>
      </c>
      <c r="L30" s="37">
        <f t="shared" si="5"/>
        <v>1860705.893393936</v>
      </c>
      <c r="M30" s="38">
        <f t="shared" si="6"/>
        <v>1246672.9485739372</v>
      </c>
      <c r="N30" s="39">
        <f t="shared" si="2"/>
        <v>155345.06766659202</v>
      </c>
      <c r="O30" s="37">
        <f>-VLOOKUP(12*E30,'元金均等（ﾊﾟｰﾄﾅｰ返済）'!$A$6:$H$426,7,0)-VLOOKUP(12*E30,'元金均等（ﾊﾟｰﾄﾅｰ返済）'!$A$6:$H$426,8,0)</f>
        <v>0</v>
      </c>
      <c r="P30" s="38">
        <f t="shared" si="3"/>
        <v>155345.06766659202</v>
      </c>
      <c r="Q30" s="40">
        <f t="shared" si="7"/>
        <v>0.09414852585854061</v>
      </c>
      <c r="R30" s="73">
        <f t="shared" si="11"/>
        <v>8826244.926528146</v>
      </c>
      <c r="S30" s="24">
        <f t="shared" si="8"/>
        <v>0.18089493645748508</v>
      </c>
      <c r="T30" s="71">
        <f t="shared" si="9"/>
        <v>1500000</v>
      </c>
    </row>
    <row r="31" spans="2:20" ht="13.5">
      <c r="B31" s="25" t="s">
        <v>48</v>
      </c>
      <c r="C31" s="27">
        <f>C30-C25+C27</f>
        <v>1137010.915317241</v>
      </c>
      <c r="D31" s="1"/>
      <c r="E31" s="45">
        <v>28</v>
      </c>
      <c r="F31" s="37">
        <f t="shared" si="4"/>
        <v>3103261.6011782004</v>
      </c>
      <c r="G31" s="37">
        <f t="shared" si="0"/>
        <v>2476261.6011782004</v>
      </c>
      <c r="H31" s="37">
        <f>IF($I$1="元利均等",-VLOOKUP(12*E31,'元利均等'!$A$6:$H$426,8,0),-VLOOKUP(12*E31,'元金均等'!$A$6:$H$426,8,0))</f>
        <v>138326.37544168194</v>
      </c>
      <c r="I31" s="37">
        <f>IF($I$1="元利均等",-VLOOKUP(12*E31,'元利均等'!$A$6:$H$426,7,0),-VLOOKUP(12*E31,'元金均等'!$A$6:$H$426,7,0))</f>
        <v>1584151.4926528335</v>
      </c>
      <c r="J31" s="37">
        <f t="shared" si="10"/>
        <v>3329306.1408158783</v>
      </c>
      <c r="K31" s="37">
        <f t="shared" si="1"/>
        <v>441469.1943127962</v>
      </c>
      <c r="L31" s="37">
        <f t="shared" si="5"/>
        <v>1896466.0314237224</v>
      </c>
      <c r="M31" s="38">
        <f t="shared" si="6"/>
        <v>1270632.241053894</v>
      </c>
      <c r="N31" s="39">
        <f t="shared" si="2"/>
        <v>127949.94271385664</v>
      </c>
      <c r="O31" s="37">
        <f>-VLOOKUP(12*E31,'元金均等（ﾊﾟｰﾄﾅｰ返済）'!$A$6:$H$426,7,0)-VLOOKUP(12*E31,'元金均等（ﾊﾟｰﾄﾅｰ返済）'!$A$6:$H$426,8,0)</f>
        <v>0</v>
      </c>
      <c r="P31" s="38">
        <f t="shared" si="3"/>
        <v>127949.94271385664</v>
      </c>
      <c r="Q31" s="40">
        <f t="shared" si="7"/>
        <v>0.07754541982657977</v>
      </c>
      <c r="R31" s="73">
        <f t="shared" si="11"/>
        <v>8954194.869242003</v>
      </c>
      <c r="S31" s="24">
        <f t="shared" si="8"/>
        <v>0.17748083022004768</v>
      </c>
      <c r="T31" s="71">
        <f t="shared" si="9"/>
        <v>1500000</v>
      </c>
    </row>
    <row r="32" spans="2:20" ht="13.5">
      <c r="B32" s="25" t="s">
        <v>70</v>
      </c>
      <c r="C32" s="26">
        <f>C31/(C18*1.07)</f>
        <v>0.708418015773982</v>
      </c>
      <c r="D32" s="7"/>
      <c r="E32" s="45">
        <v>29</v>
      </c>
      <c r="F32" s="37">
        <f t="shared" si="4"/>
        <v>3087745.29317231</v>
      </c>
      <c r="G32" s="37">
        <f t="shared" si="0"/>
        <v>2460745.29317231</v>
      </c>
      <c r="H32" s="37">
        <f>IF($I$1="元利均等",-VLOOKUP(12*E32,'元利均等'!$A$6:$H$426,8,0),-VLOOKUP(12*E32,'元金均等'!$A$6:$H$426,8,0))</f>
        <v>85251.39353735356</v>
      </c>
      <c r="I32" s="37">
        <f>IF($I$1="元利均等",-VLOOKUP(12*E32,'元利均等'!$A$6:$H$426,7,0),-VLOOKUP(12*E32,'元金均等'!$A$6:$H$426,7,0))</f>
        <v>1637226.4745571618</v>
      </c>
      <c r="J32" s="37">
        <f t="shared" si="10"/>
        <v>1692079.6662587165</v>
      </c>
      <c r="K32" s="37">
        <f t="shared" si="1"/>
        <v>441469.1943127962</v>
      </c>
      <c r="L32" s="37">
        <f t="shared" si="5"/>
        <v>1934024.7053221604</v>
      </c>
      <c r="M32" s="38">
        <f t="shared" si="6"/>
        <v>1295796.5525658475</v>
      </c>
      <c r="N32" s="39">
        <f t="shared" si="2"/>
        <v>100039.2723214819</v>
      </c>
      <c r="O32" s="37">
        <f>-VLOOKUP(12*E32,'元金均等（ﾊﾟｰﾄﾅｰ返済）'!$A$6:$H$426,7,0)-VLOOKUP(12*E32,'元金均等（ﾊﾟｰﾄﾅｰ返済）'!$A$6:$H$426,8,0)</f>
        <v>0</v>
      </c>
      <c r="P32" s="38">
        <f t="shared" si="3"/>
        <v>100039.2723214819</v>
      </c>
      <c r="Q32" s="40">
        <f t="shared" si="7"/>
        <v>0.06062986201301932</v>
      </c>
      <c r="R32" s="73">
        <f t="shared" si="11"/>
        <v>9054234.141563484</v>
      </c>
      <c r="S32" s="24">
        <f t="shared" si="8"/>
        <v>0.1736605549784709</v>
      </c>
      <c r="T32" s="71">
        <f t="shared" si="9"/>
        <v>1500000</v>
      </c>
    </row>
    <row r="33" spans="3:20" ht="13.5">
      <c r="C33" s="1"/>
      <c r="E33" s="46">
        <v>30</v>
      </c>
      <c r="F33" s="41">
        <f t="shared" si="4"/>
        <v>3072306.566706449</v>
      </c>
      <c r="G33" s="41">
        <f t="shared" si="0"/>
        <v>2445306.566706449</v>
      </c>
      <c r="H33" s="41">
        <f>IF($I$1="元利均等",-VLOOKUP(12*E33,'元利均等'!$A$6:$H$426,8,0),-VLOOKUP(12*E33,'元金均等'!$A$6:$H$426,8,0))</f>
        <v>30398.201836040076</v>
      </c>
      <c r="I33" s="41">
        <f>IF($I$1="元利均等",-VLOOKUP(12*E33,'元利均等'!$A$6:$H$426,7,0),-VLOOKUP(12*E33,'元金均等'!$A$6:$H$426,7,0))</f>
        <v>1692079.6662584755</v>
      </c>
      <c r="J33" s="41">
        <f t="shared" si="10"/>
        <v>2.4097971618175507E-07</v>
      </c>
      <c r="K33" s="41">
        <f t="shared" si="1"/>
        <v>441469.1943127962</v>
      </c>
      <c r="L33" s="41">
        <f t="shared" si="5"/>
        <v>1973439.1705576126</v>
      </c>
      <c r="M33" s="42">
        <f t="shared" si="6"/>
        <v>1322204.2442736004</v>
      </c>
      <c r="N33" s="43">
        <f t="shared" si="2"/>
        <v>71593.77232792106</v>
      </c>
      <c r="O33" s="41">
        <f>-VLOOKUP(12*E33,'元金均等（ﾊﾟｰﾄﾅｰ返済）'!$A$6:$H$426,7,0)-VLOOKUP(12*E33,'元金均等（ﾊﾟｰﾄﾅｰ返済）'!$A$6:$H$426,8,0)</f>
        <v>0</v>
      </c>
      <c r="P33" s="42">
        <f t="shared" si="3"/>
        <v>71593.77232792106</v>
      </c>
      <c r="Q33" s="44">
        <f t="shared" si="7"/>
        <v>0.04339016504722488</v>
      </c>
      <c r="R33" s="74">
        <f t="shared" si="11"/>
        <v>9125827.913891405</v>
      </c>
      <c r="S33" s="24">
        <f t="shared" si="8"/>
        <v>0.1694628425309201</v>
      </c>
      <c r="T33" s="71">
        <f t="shared" si="9"/>
        <v>1500000</v>
      </c>
    </row>
    <row r="34" spans="2:8" ht="13.5">
      <c r="B34" s="8" t="s">
        <v>29</v>
      </c>
      <c r="C34" s="8" t="str">
        <f>C9</f>
        <v>RC造</v>
      </c>
      <c r="G34" s="6"/>
      <c r="H34" s="6"/>
    </row>
    <row r="35" spans="2:7" ht="13.5">
      <c r="B35" s="8" t="s">
        <v>36</v>
      </c>
      <c r="C35" s="9">
        <v>224</v>
      </c>
      <c r="F35" t="s">
        <v>58</v>
      </c>
      <c r="G35" s="1">
        <f>C15*15%</f>
        <v>627000</v>
      </c>
    </row>
    <row r="36" spans="2:8" ht="13.5">
      <c r="B36" s="10" t="s">
        <v>23</v>
      </c>
      <c r="C36" s="11">
        <f>C4</f>
        <v>6</v>
      </c>
      <c r="F36" t="s">
        <v>59</v>
      </c>
      <c r="G36" s="6">
        <f>G4-C23</f>
        <v>1203522.1319054847</v>
      </c>
      <c r="H36" s="1">
        <f>G36/D2</f>
        <v>348.84699475521296</v>
      </c>
    </row>
    <row r="37" spans="2:8" ht="13.5">
      <c r="B37" s="10" t="s">
        <v>37</v>
      </c>
      <c r="C37" s="11">
        <f>IF(C34="木造",22,IF(C34="鉄骨造",34,47))</f>
        <v>47</v>
      </c>
      <c r="F37" t="s">
        <v>66</v>
      </c>
      <c r="G37" s="24">
        <f>(H4+I4)/$C$15</f>
        <v>0.4120760449986879</v>
      </c>
      <c r="H37" t="s">
        <v>79</v>
      </c>
    </row>
    <row r="38" spans="2:3" ht="13.5">
      <c r="B38" s="10" t="s">
        <v>38</v>
      </c>
      <c r="C38" s="11">
        <f>IF(C34="木造",15,IF(C34="鉄骨造",17,20))</f>
        <v>20</v>
      </c>
    </row>
    <row r="39" spans="2:7" ht="13.5">
      <c r="B39" s="10" t="s">
        <v>39</v>
      </c>
      <c r="C39" s="11">
        <f>IF(C37-C36&lt;0,0,C38*(C37-C36)/C37*C35)</f>
        <v>3908.0851063829787</v>
      </c>
      <c r="F39" s="52" t="s">
        <v>53</v>
      </c>
      <c r="G39" s="56">
        <f>C2</f>
        <v>34500000</v>
      </c>
    </row>
    <row r="40" spans="2:7" ht="13.5">
      <c r="B40" s="8" t="s">
        <v>40</v>
      </c>
      <c r="C40" s="9">
        <v>182</v>
      </c>
      <c r="F40" s="36" t="s">
        <v>54</v>
      </c>
      <c r="G40" s="57">
        <f>C2*3.15%+63000</f>
        <v>1149750</v>
      </c>
    </row>
    <row r="41" spans="2:10" ht="13.5">
      <c r="B41" s="8" t="s">
        <v>41</v>
      </c>
      <c r="C41" s="32">
        <v>6.5</v>
      </c>
      <c r="F41" s="36" t="s">
        <v>55</v>
      </c>
      <c r="G41" s="58">
        <v>10000</v>
      </c>
      <c r="I41" s="6"/>
      <c r="J41" s="6"/>
    </row>
    <row r="42" spans="2:9" ht="13.5">
      <c r="B42" s="10" t="s">
        <v>42</v>
      </c>
      <c r="C42" s="11">
        <f>C41*C40</f>
        <v>1183</v>
      </c>
      <c r="F42" s="54" t="s">
        <v>56</v>
      </c>
      <c r="G42" s="58">
        <f>C2*2%</f>
        <v>690000</v>
      </c>
      <c r="H42" s="6"/>
      <c r="I42" s="6"/>
    </row>
    <row r="43" spans="2:7" ht="13.5">
      <c r="B43" s="12" t="s">
        <v>43</v>
      </c>
      <c r="C43" s="13">
        <f>C39+C42</f>
        <v>5091.085106382979</v>
      </c>
      <c r="D43" s="24">
        <f>C2/C43/10000</f>
        <v>0.6776551418624964</v>
      </c>
      <c r="F43" s="54" t="s">
        <v>57</v>
      </c>
      <c r="G43" s="58">
        <f>C2*(1-C10)*1/2*3%+C2*C10*3%</f>
        <v>828000</v>
      </c>
    </row>
    <row r="44" spans="6:7" ht="13.5">
      <c r="F44" s="55" t="s">
        <v>74</v>
      </c>
      <c r="G44" s="35">
        <f>SUM(G39:G43)</f>
        <v>37177750</v>
      </c>
    </row>
    <row r="45" spans="2:8" ht="13.5">
      <c r="B45" t="s">
        <v>73</v>
      </c>
      <c r="H45" s="33"/>
    </row>
    <row r="46" spans="2:17" ht="13.5">
      <c r="B46" s="34"/>
      <c r="C46" s="55" t="s">
        <v>63</v>
      </c>
      <c r="D46" s="51" t="s">
        <v>50</v>
      </c>
      <c r="E46" s="55" t="s">
        <v>43</v>
      </c>
      <c r="F46" s="51"/>
      <c r="G46" s="47" t="s">
        <v>71</v>
      </c>
      <c r="H46" s="63" t="s">
        <v>72</v>
      </c>
      <c r="I46" s="72" t="s">
        <v>71</v>
      </c>
      <c r="O46" s="33"/>
      <c r="P46"/>
      <c r="Q46"/>
    </row>
    <row r="47" spans="2:17" ht="13.5">
      <c r="B47" s="45" t="s">
        <v>60</v>
      </c>
      <c r="C47" s="60">
        <f>IF(C26&lt;5,C2-C27*C26,C2-C27*5)</f>
        <v>32292654.02843602</v>
      </c>
      <c r="D47" s="53">
        <f>R8</f>
        <v>-182060.04810678004</v>
      </c>
      <c r="E47" s="81">
        <f>(C42+C35*C38*(C37-C36-5)/C37)*10000</f>
        <v>46144893.61702128</v>
      </c>
      <c r="F47" s="82"/>
      <c r="G47" s="37">
        <f>E47-C47+D47</f>
        <v>13670179.540478477</v>
      </c>
      <c r="H47" s="64">
        <f>C15/(C16+0.3%*5)</f>
        <v>30699308.14262906</v>
      </c>
      <c r="I47" s="73">
        <f>H47-C47+D47</f>
        <v>-1775405.9339137392</v>
      </c>
      <c r="O47" s="33"/>
      <c r="P47"/>
      <c r="Q47"/>
    </row>
    <row r="48" spans="2:17" ht="13.5">
      <c r="B48" s="45" t="s">
        <v>61</v>
      </c>
      <c r="C48" s="60">
        <f>IF(C26&lt;5,C2-C27*C26,C2-C27*10)</f>
        <v>30085308.05687204</v>
      </c>
      <c r="D48" s="53">
        <f>R13</f>
        <v>2814394.6741705975</v>
      </c>
      <c r="E48" s="81">
        <f>(C42+C35*C38*(C37-C36-10)/C37)*10000</f>
        <v>41378936.17021277</v>
      </c>
      <c r="F48" s="82"/>
      <c r="G48" s="37">
        <f>E48-C48+D48</f>
        <v>14108022.787511326</v>
      </c>
      <c r="H48" s="64">
        <f>C15/(C16+0.3%*10)</f>
        <v>27652924.2569511</v>
      </c>
      <c r="I48" s="73">
        <f>H48-C48+D48</f>
        <v>382010.87424965855</v>
      </c>
      <c r="O48" s="33"/>
      <c r="P48"/>
      <c r="Q48"/>
    </row>
    <row r="49" spans="2:17" ht="13.5">
      <c r="B49" s="46" t="s">
        <v>62</v>
      </c>
      <c r="C49" s="61">
        <f>IF(C26&lt;5,C2-C27*C26,C2-C27*20)</f>
        <v>25670616.113744076</v>
      </c>
      <c r="D49" s="62">
        <f>R23</f>
        <v>7190123.518721615</v>
      </c>
      <c r="E49" s="83">
        <f>(C42+C35*C38*(C37-C36-20)/C37)*10000</f>
        <v>31847021.27659574</v>
      </c>
      <c r="F49" s="84"/>
      <c r="G49" s="41">
        <f>E49-C49+D49</f>
        <v>13366528.68157328</v>
      </c>
      <c r="H49" s="65">
        <f>C15/(C16+0.3%*20)</f>
        <v>23073600</v>
      </c>
      <c r="I49" s="74">
        <f>H49-C49+D49</f>
        <v>4593107.404977539</v>
      </c>
      <c r="O49" s="33"/>
      <c r="P49"/>
      <c r="Q49"/>
    </row>
  </sheetData>
  <mergeCells count="3">
    <mergeCell ref="E47:F47"/>
    <mergeCell ref="E48:F48"/>
    <mergeCell ref="E49:F49"/>
  </mergeCells>
  <dataValidations count="2">
    <dataValidation type="list" allowBlank="1" showInputMessage="1" showErrorMessage="1" sqref="C34 C9">
      <formula1>"木造,鉄骨造,RC造"</formula1>
    </dataValidation>
    <dataValidation type="list" allowBlank="1" showInputMessage="1" showErrorMessage="1" sqref="I1">
      <formula1>"元利均等,元金均等"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6"/>
  <sheetViews>
    <sheetView workbookViewId="0" topLeftCell="A1">
      <selection activeCell="C1" sqref="C1"/>
    </sheetView>
  </sheetViews>
  <sheetFormatPr defaultColWidth="9.00390625" defaultRowHeight="13.5"/>
  <cols>
    <col min="1" max="1" width="4.50390625" style="0" bestFit="1" customWidth="1"/>
    <col min="2" max="2" width="9.875" style="1" bestFit="1" customWidth="1"/>
    <col min="3" max="3" width="10.25390625" style="0" bestFit="1" customWidth="1"/>
    <col min="4" max="4" width="9.875" style="1" bestFit="1" customWidth="1"/>
    <col min="5" max="5" width="11.00390625" style="1" bestFit="1" customWidth="1"/>
    <col min="6" max="6" width="12.50390625" style="0" bestFit="1" customWidth="1"/>
    <col min="7" max="8" width="10.25390625" style="0" bestFit="1" customWidth="1"/>
  </cols>
  <sheetData>
    <row r="2" spans="2:6" ht="13.5">
      <c r="B2" s="1" t="s">
        <v>1</v>
      </c>
      <c r="C2" s="3">
        <f>'ROI計算'!C21*100</f>
        <v>3.3000000000000003</v>
      </c>
      <c r="D2" s="1" t="s">
        <v>5</v>
      </c>
      <c r="E2" s="1" t="s">
        <v>8</v>
      </c>
      <c r="F2" s="2">
        <f>SUM(D7:D366)</f>
        <v>-51674336.0428358</v>
      </c>
    </row>
    <row r="3" spans="2:6" ht="13.5">
      <c r="B3" s="1" t="s">
        <v>3</v>
      </c>
      <c r="C3" s="1">
        <f>'ROI計算'!C20</f>
        <v>32775000</v>
      </c>
      <c r="D3" s="1" t="s">
        <v>6</v>
      </c>
      <c r="E3" s="1" t="s">
        <v>9</v>
      </c>
      <c r="F3" s="2">
        <f>SUM(C7:C366)</f>
        <v>-18899336.042835716</v>
      </c>
    </row>
    <row r="4" spans="2:4" ht="13.5">
      <c r="B4" s="1" t="s">
        <v>4</v>
      </c>
      <c r="C4" s="6">
        <f>'ROI計算'!C22</f>
        <v>30</v>
      </c>
      <c r="D4" s="1" t="s">
        <v>7</v>
      </c>
    </row>
    <row r="6" spans="1:5" ht="13.5">
      <c r="A6" t="s">
        <v>10</v>
      </c>
      <c r="B6" s="1" t="s">
        <v>0</v>
      </c>
      <c r="C6" t="s">
        <v>1</v>
      </c>
      <c r="D6" s="1" t="s">
        <v>2</v>
      </c>
      <c r="E6" s="1" t="s">
        <v>11</v>
      </c>
    </row>
    <row r="7" spans="1:6" ht="13.5">
      <c r="A7">
        <v>1</v>
      </c>
      <c r="B7" s="1">
        <f>IF(A7&gt;$C$4*12,0,PPMT($C$2/100/12,A7,$C$4*12,$C$3))</f>
        <v>-53408.57234120961</v>
      </c>
      <c r="C7" s="1">
        <f>IF(A7&gt;$C$4*12,0,IPMT($C$2/100/12,A7,$C$4*12,$C$3,0))</f>
        <v>-90131.25000000001</v>
      </c>
      <c r="D7" s="1">
        <f>SUM(B7:C7)</f>
        <v>-143539.82234120963</v>
      </c>
      <c r="E7" s="1">
        <f>C3+B7</f>
        <v>32721591.42765879</v>
      </c>
      <c r="F7" s="2"/>
    </row>
    <row r="8" spans="1:5" ht="13.5">
      <c r="A8">
        <v>2</v>
      </c>
      <c r="B8" s="1">
        <f aca="true" t="shared" si="0" ref="B8:B71">IF(A8&gt;$C$4*12,0,PPMT($C$2/100/12,A8,$C$4*12,$C$3))</f>
        <v>-53555.44591514795</v>
      </c>
      <c r="C8" s="1">
        <f aca="true" t="shared" si="1" ref="C8:C71">IF(A8&gt;$C$4*12,0,IPMT($C$2/100/12,A8,$C$4*12,$C$3,0))</f>
        <v>-89984.37642606167</v>
      </c>
      <c r="D8" s="1">
        <f aca="true" t="shared" si="2" ref="D8:D71">SUM(B8:C8)</f>
        <v>-143539.82234120963</v>
      </c>
      <c r="E8" s="1">
        <f>E7+B8</f>
        <v>32668035.98174364</v>
      </c>
    </row>
    <row r="9" spans="1:5" ht="13.5">
      <c r="A9">
        <v>3</v>
      </c>
      <c r="B9" s="1">
        <f t="shared" si="0"/>
        <v>-53702.723391414605</v>
      </c>
      <c r="C9" s="1">
        <f t="shared" si="1"/>
        <v>-89837.09894979502</v>
      </c>
      <c r="D9" s="1">
        <f t="shared" si="2"/>
        <v>-143539.82234120963</v>
      </c>
      <c r="E9" s="1">
        <f aca="true" t="shared" si="3" ref="E9:E72">E8+B9</f>
        <v>32614333.258352228</v>
      </c>
    </row>
    <row r="10" spans="1:5" ht="13.5">
      <c r="A10">
        <v>4</v>
      </c>
      <c r="B10" s="1">
        <f t="shared" si="0"/>
        <v>-53850.40588074099</v>
      </c>
      <c r="C10" s="1">
        <f t="shared" si="1"/>
        <v>-89689.41646046864</v>
      </c>
      <c r="D10" s="1">
        <f t="shared" si="2"/>
        <v>-143539.82234120963</v>
      </c>
      <c r="E10" s="1">
        <f t="shared" si="3"/>
        <v>32560482.852471486</v>
      </c>
    </row>
    <row r="11" spans="1:5" ht="13.5">
      <c r="A11">
        <v>5</v>
      </c>
      <c r="B11" s="1">
        <f t="shared" si="0"/>
        <v>-53998.49449691303</v>
      </c>
      <c r="C11" s="1">
        <f t="shared" si="1"/>
        <v>-89541.3278442966</v>
      </c>
      <c r="D11" s="1">
        <f t="shared" si="2"/>
        <v>-143539.82234120963</v>
      </c>
      <c r="E11" s="1">
        <f t="shared" si="3"/>
        <v>32506484.357974574</v>
      </c>
    </row>
    <row r="12" spans="1:5" ht="13.5">
      <c r="A12">
        <v>6</v>
      </c>
      <c r="B12" s="1">
        <f t="shared" si="0"/>
        <v>-54146.99035677954</v>
      </c>
      <c r="C12" s="1">
        <f t="shared" si="1"/>
        <v>-89392.83198443009</v>
      </c>
      <c r="D12" s="1">
        <f t="shared" si="2"/>
        <v>-143539.82234120963</v>
      </c>
      <c r="E12" s="1">
        <f t="shared" si="3"/>
        <v>32452337.367617793</v>
      </c>
    </row>
    <row r="13" spans="1:5" ht="13.5">
      <c r="A13">
        <v>7</v>
      </c>
      <c r="B13" s="1">
        <f t="shared" si="0"/>
        <v>-54295.89458026069</v>
      </c>
      <c r="C13" s="1">
        <f t="shared" si="1"/>
        <v>-89243.92776094894</v>
      </c>
      <c r="D13" s="1">
        <f t="shared" si="2"/>
        <v>-143539.82234120963</v>
      </c>
      <c r="E13" s="1">
        <f t="shared" si="3"/>
        <v>32398041.473037533</v>
      </c>
    </row>
    <row r="14" spans="1:5" ht="13.5">
      <c r="A14">
        <v>8</v>
      </c>
      <c r="B14" s="1">
        <f t="shared" si="0"/>
        <v>-54445.208290356415</v>
      </c>
      <c r="C14" s="1">
        <f t="shared" si="1"/>
        <v>-89094.61405085321</v>
      </c>
      <c r="D14" s="1">
        <f t="shared" si="2"/>
        <v>-143539.82234120963</v>
      </c>
      <c r="E14" s="1">
        <f t="shared" si="3"/>
        <v>32343596.264747176</v>
      </c>
    </row>
    <row r="15" spans="1:5" ht="13.5">
      <c r="A15">
        <v>9</v>
      </c>
      <c r="B15" s="1">
        <f t="shared" si="0"/>
        <v>-54594.93261315489</v>
      </c>
      <c r="C15" s="1">
        <f t="shared" si="1"/>
        <v>-88944.88972805474</v>
      </c>
      <c r="D15" s="1">
        <f t="shared" si="2"/>
        <v>-143539.82234120963</v>
      </c>
      <c r="E15" s="1">
        <f t="shared" si="3"/>
        <v>32289001.33213402</v>
      </c>
    </row>
    <row r="16" spans="1:5" ht="13.5">
      <c r="A16">
        <v>10</v>
      </c>
      <c r="B16" s="1">
        <f t="shared" si="0"/>
        <v>-54745.06867784106</v>
      </c>
      <c r="C16" s="1">
        <f t="shared" si="1"/>
        <v>-88794.75366336857</v>
      </c>
      <c r="D16" s="1">
        <f t="shared" si="2"/>
        <v>-143539.82234120963</v>
      </c>
      <c r="E16" s="1">
        <f t="shared" si="3"/>
        <v>32234256.263456177</v>
      </c>
    </row>
    <row r="17" spans="1:5" ht="13.5">
      <c r="A17">
        <v>11</v>
      </c>
      <c r="B17" s="1">
        <f t="shared" si="0"/>
        <v>-54895.617616705145</v>
      </c>
      <c r="C17" s="1">
        <f t="shared" si="1"/>
        <v>-88644.20472450448</v>
      </c>
      <c r="D17" s="1">
        <f t="shared" si="2"/>
        <v>-143539.82234120963</v>
      </c>
      <c r="E17" s="1">
        <f t="shared" si="3"/>
        <v>32179360.64583947</v>
      </c>
    </row>
    <row r="18" spans="1:8" ht="13.5">
      <c r="A18">
        <v>12</v>
      </c>
      <c r="B18" s="1">
        <f t="shared" si="0"/>
        <v>-55046.58056515109</v>
      </c>
      <c r="C18" s="1">
        <f t="shared" si="1"/>
        <v>-88493.24177605854</v>
      </c>
      <c r="D18" s="1">
        <f t="shared" si="2"/>
        <v>-143539.82234120963</v>
      </c>
      <c r="E18" s="1">
        <f t="shared" si="3"/>
        <v>32124314.06527432</v>
      </c>
      <c r="G18" s="6">
        <f>SUM(B7:B18)</f>
        <v>-650685.934725675</v>
      </c>
      <c r="H18" s="6">
        <f>SUM(C7:C18)</f>
        <v>-1071791.9333688403</v>
      </c>
    </row>
    <row r="19" spans="1:5" ht="13.5">
      <c r="A19">
        <v>13</v>
      </c>
      <c r="B19" s="1">
        <f t="shared" si="0"/>
        <v>-55197.95866170524</v>
      </c>
      <c r="C19" s="1">
        <f t="shared" si="1"/>
        <v>-88341.86367950439</v>
      </c>
      <c r="D19" s="1">
        <f t="shared" si="2"/>
        <v>-143539.82234120963</v>
      </c>
      <c r="E19" s="1">
        <f t="shared" si="3"/>
        <v>32069116.106612615</v>
      </c>
    </row>
    <row r="20" spans="1:5" ht="13.5">
      <c r="A20">
        <v>14</v>
      </c>
      <c r="B20" s="1">
        <f t="shared" si="0"/>
        <v>-55349.75304802494</v>
      </c>
      <c r="C20" s="1">
        <f t="shared" si="1"/>
        <v>-88190.06929318469</v>
      </c>
      <c r="D20" s="1">
        <f t="shared" si="2"/>
        <v>-143539.82234120963</v>
      </c>
      <c r="E20" s="1">
        <f t="shared" si="3"/>
        <v>32013766.35356459</v>
      </c>
    </row>
    <row r="21" spans="1:5" ht="13.5">
      <c r="A21">
        <v>15</v>
      </c>
      <c r="B21" s="1">
        <f t="shared" si="0"/>
        <v>-55501.96486890699</v>
      </c>
      <c r="C21" s="1">
        <f t="shared" si="1"/>
        <v>-88037.85747230264</v>
      </c>
      <c r="D21" s="1">
        <f t="shared" si="2"/>
        <v>-143539.82234120963</v>
      </c>
      <c r="E21" s="1">
        <f t="shared" si="3"/>
        <v>31958264.388695683</v>
      </c>
    </row>
    <row r="22" spans="1:5" ht="13.5">
      <c r="A22">
        <v>16</v>
      </c>
      <c r="B22" s="1">
        <f t="shared" si="0"/>
        <v>-55654.59527229649</v>
      </c>
      <c r="C22" s="1">
        <f t="shared" si="1"/>
        <v>-87885.22706891314</v>
      </c>
      <c r="D22" s="1">
        <f t="shared" si="2"/>
        <v>-143539.82234120963</v>
      </c>
      <c r="E22" s="1">
        <f t="shared" si="3"/>
        <v>31902609.79342339</v>
      </c>
    </row>
    <row r="23" spans="1:5" ht="13.5">
      <c r="A23">
        <v>17</v>
      </c>
      <c r="B23" s="1">
        <f t="shared" si="0"/>
        <v>-55807.645409295306</v>
      </c>
      <c r="C23" s="1">
        <f t="shared" si="1"/>
        <v>-87732.17693191432</v>
      </c>
      <c r="D23" s="1">
        <f t="shared" si="2"/>
        <v>-143539.82234120963</v>
      </c>
      <c r="E23" s="1">
        <f t="shared" si="3"/>
        <v>31846802.148014095</v>
      </c>
    </row>
    <row r="24" spans="1:5" ht="13.5">
      <c r="A24">
        <v>18</v>
      </c>
      <c r="B24" s="1">
        <f t="shared" si="0"/>
        <v>-55961.116434170865</v>
      </c>
      <c r="C24" s="1">
        <f t="shared" si="1"/>
        <v>-87578.70590703876</v>
      </c>
      <c r="D24" s="1">
        <f t="shared" si="2"/>
        <v>-143539.82234120963</v>
      </c>
      <c r="E24" s="1">
        <f t="shared" si="3"/>
        <v>31790841.031579923</v>
      </c>
    </row>
    <row r="25" spans="1:5" ht="13.5">
      <c r="A25">
        <v>19</v>
      </c>
      <c r="B25" s="1">
        <f t="shared" si="0"/>
        <v>-56115.00950436485</v>
      </c>
      <c r="C25" s="1">
        <f t="shared" si="1"/>
        <v>-87424.81283684478</v>
      </c>
      <c r="D25" s="1">
        <f t="shared" si="2"/>
        <v>-143539.82234120963</v>
      </c>
      <c r="E25" s="1">
        <f t="shared" si="3"/>
        <v>31734726.022075556</v>
      </c>
    </row>
    <row r="26" spans="1:5" ht="13.5">
      <c r="A26">
        <v>20</v>
      </c>
      <c r="B26" s="1">
        <f t="shared" si="0"/>
        <v>-56269.325780501866</v>
      </c>
      <c r="C26" s="1">
        <f t="shared" si="1"/>
        <v>-87270.49656070776</v>
      </c>
      <c r="D26" s="1">
        <f t="shared" si="2"/>
        <v>-143539.82234120963</v>
      </c>
      <c r="E26" s="1">
        <f t="shared" si="3"/>
        <v>31678456.696295053</v>
      </c>
    </row>
    <row r="27" spans="1:5" ht="13.5">
      <c r="A27">
        <v>21</v>
      </c>
      <c r="B27" s="1">
        <f t="shared" si="0"/>
        <v>-56424.06642639823</v>
      </c>
      <c r="C27" s="1">
        <f t="shared" si="1"/>
        <v>-87115.7559148114</v>
      </c>
      <c r="D27" s="1">
        <f t="shared" si="2"/>
        <v>-143539.82234120963</v>
      </c>
      <c r="E27" s="1">
        <f t="shared" si="3"/>
        <v>31622032.629868656</v>
      </c>
    </row>
    <row r="28" spans="1:5" ht="13.5">
      <c r="A28">
        <v>22</v>
      </c>
      <c r="B28" s="1">
        <f t="shared" si="0"/>
        <v>-56579.23260907082</v>
      </c>
      <c r="C28" s="1">
        <f t="shared" si="1"/>
        <v>-86960.5897321388</v>
      </c>
      <c r="D28" s="1">
        <f t="shared" si="2"/>
        <v>-143539.82234120963</v>
      </c>
      <c r="E28" s="1">
        <f t="shared" si="3"/>
        <v>31565453.397259586</v>
      </c>
    </row>
    <row r="29" spans="1:5" ht="13.5">
      <c r="A29">
        <v>23</v>
      </c>
      <c r="B29" s="1">
        <f t="shared" si="0"/>
        <v>-56734.82549874576</v>
      </c>
      <c r="C29" s="1">
        <f t="shared" si="1"/>
        <v>-86804.99684246386</v>
      </c>
      <c r="D29" s="1">
        <f t="shared" si="2"/>
        <v>-143539.82234120963</v>
      </c>
      <c r="E29" s="1">
        <f t="shared" si="3"/>
        <v>31508718.57176084</v>
      </c>
    </row>
    <row r="30" spans="1:8" ht="13.5">
      <c r="A30">
        <v>24</v>
      </c>
      <c r="B30" s="1">
        <f t="shared" si="0"/>
        <v>-56890.84626886733</v>
      </c>
      <c r="C30" s="1">
        <f t="shared" si="1"/>
        <v>-86648.9760723423</v>
      </c>
      <c r="D30" s="1">
        <f t="shared" si="2"/>
        <v>-143539.82234120963</v>
      </c>
      <c r="E30" s="1">
        <f t="shared" si="3"/>
        <v>31451827.725491975</v>
      </c>
      <c r="G30" s="6">
        <f>SUM(B19:B30)</f>
        <v>-672486.3397823487</v>
      </c>
      <c r="H30" s="6">
        <f>SUM(C19:C30)</f>
        <v>-1049991.528312167</v>
      </c>
    </row>
    <row r="31" spans="1:5" ht="13.5">
      <c r="A31">
        <v>25</v>
      </c>
      <c r="B31" s="1">
        <f t="shared" si="0"/>
        <v>-57047.296096106715</v>
      </c>
      <c r="C31" s="1">
        <f t="shared" si="1"/>
        <v>-86492.52624510291</v>
      </c>
      <c r="D31" s="1">
        <f t="shared" si="2"/>
        <v>-143539.82234120963</v>
      </c>
      <c r="E31" s="1">
        <f t="shared" si="3"/>
        <v>31394780.42939587</v>
      </c>
    </row>
    <row r="32" spans="1:5" ht="13.5">
      <c r="A32">
        <v>26</v>
      </c>
      <c r="B32" s="1">
        <f t="shared" si="0"/>
        <v>-57204.176160371004</v>
      </c>
      <c r="C32" s="1">
        <f t="shared" si="1"/>
        <v>-86335.64618083862</v>
      </c>
      <c r="D32" s="1">
        <f t="shared" si="2"/>
        <v>-143539.82234120963</v>
      </c>
      <c r="E32" s="1">
        <f t="shared" si="3"/>
        <v>31337576.253235497</v>
      </c>
    </row>
    <row r="33" spans="1:5" ht="13.5">
      <c r="A33">
        <v>27</v>
      </c>
      <c r="B33" s="1">
        <f t="shared" si="0"/>
        <v>-57361.48764481202</v>
      </c>
      <c r="C33" s="1">
        <f t="shared" si="1"/>
        <v>-86178.33469639761</v>
      </c>
      <c r="D33" s="1">
        <f t="shared" si="2"/>
        <v>-143539.82234120963</v>
      </c>
      <c r="E33" s="1">
        <f t="shared" si="3"/>
        <v>31280214.765590686</v>
      </c>
    </row>
    <row r="34" spans="1:5" ht="13.5">
      <c r="A34">
        <v>28</v>
      </c>
      <c r="B34" s="1">
        <f t="shared" si="0"/>
        <v>-57519.23173583526</v>
      </c>
      <c r="C34" s="1">
        <f t="shared" si="1"/>
        <v>-86020.59060537437</v>
      </c>
      <c r="D34" s="1">
        <f t="shared" si="2"/>
        <v>-143539.82234120963</v>
      </c>
      <c r="E34" s="1">
        <f t="shared" si="3"/>
        <v>31222695.53385485</v>
      </c>
    </row>
    <row r="35" spans="1:5" ht="13.5">
      <c r="A35">
        <v>29</v>
      </c>
      <c r="B35" s="1">
        <f t="shared" si="0"/>
        <v>-57677.409623108804</v>
      </c>
      <c r="C35" s="1">
        <f t="shared" si="1"/>
        <v>-85862.41271810082</v>
      </c>
      <c r="D35" s="1">
        <f t="shared" si="2"/>
        <v>-143539.82234120963</v>
      </c>
      <c r="E35" s="1">
        <f t="shared" si="3"/>
        <v>31165018.12423174</v>
      </c>
    </row>
    <row r="36" spans="1:5" ht="13.5">
      <c r="A36">
        <v>30</v>
      </c>
      <c r="B36" s="1">
        <f t="shared" si="0"/>
        <v>-57836.022499572355</v>
      </c>
      <c r="C36" s="1">
        <f t="shared" si="1"/>
        <v>-85703.79984163727</v>
      </c>
      <c r="D36" s="1">
        <f t="shared" si="2"/>
        <v>-143539.82234120963</v>
      </c>
      <c r="E36" s="1">
        <f t="shared" si="3"/>
        <v>31107182.10173217</v>
      </c>
    </row>
    <row r="37" spans="1:5" ht="13.5">
      <c r="A37">
        <v>31</v>
      </c>
      <c r="B37" s="1">
        <f t="shared" si="0"/>
        <v>-57995.07156144618</v>
      </c>
      <c r="C37" s="1">
        <f t="shared" si="1"/>
        <v>-85544.75077976345</v>
      </c>
      <c r="D37" s="1">
        <f t="shared" si="2"/>
        <v>-143539.82234120963</v>
      </c>
      <c r="E37" s="1">
        <f t="shared" si="3"/>
        <v>31049187.030170724</v>
      </c>
    </row>
    <row r="38" spans="1:5" ht="13.5">
      <c r="A38">
        <v>32</v>
      </c>
      <c r="B38" s="1">
        <f t="shared" si="0"/>
        <v>-58154.55800824016</v>
      </c>
      <c r="C38" s="1">
        <f t="shared" si="1"/>
        <v>-85385.26433296947</v>
      </c>
      <c r="D38" s="1">
        <f t="shared" si="2"/>
        <v>-143539.82234120963</v>
      </c>
      <c r="E38" s="1">
        <f t="shared" si="3"/>
        <v>30991032.472162485</v>
      </c>
    </row>
    <row r="39" spans="1:5" ht="13.5">
      <c r="A39">
        <v>33</v>
      </c>
      <c r="B39" s="1">
        <f t="shared" si="0"/>
        <v>-58314.48304276282</v>
      </c>
      <c r="C39" s="1">
        <f t="shared" si="1"/>
        <v>-85225.33929844681</v>
      </c>
      <c r="D39" s="1">
        <f t="shared" si="2"/>
        <v>-143539.82234120963</v>
      </c>
      <c r="E39" s="1">
        <f t="shared" si="3"/>
        <v>30932717.989119723</v>
      </c>
    </row>
    <row r="40" spans="1:5" ht="13.5">
      <c r="A40">
        <v>34</v>
      </c>
      <c r="B40" s="1">
        <f t="shared" si="0"/>
        <v>-58474.84787113042</v>
      </c>
      <c r="C40" s="1">
        <f t="shared" si="1"/>
        <v>-85064.9744700792</v>
      </c>
      <c r="D40" s="1">
        <f t="shared" si="2"/>
        <v>-143539.82234120963</v>
      </c>
      <c r="E40" s="1">
        <f t="shared" si="3"/>
        <v>30874243.14124859</v>
      </c>
    </row>
    <row r="41" spans="1:5" ht="13.5">
      <c r="A41">
        <v>35</v>
      </c>
      <c r="B41" s="1">
        <f t="shared" si="0"/>
        <v>-58635.653702776035</v>
      </c>
      <c r="C41" s="1">
        <f t="shared" si="1"/>
        <v>-84904.16863843359</v>
      </c>
      <c r="D41" s="1">
        <f t="shared" si="2"/>
        <v>-143539.82234120963</v>
      </c>
      <c r="E41" s="1">
        <f t="shared" si="3"/>
        <v>30815607.487545814</v>
      </c>
    </row>
    <row r="42" spans="1:8" ht="13.5">
      <c r="A42">
        <v>36</v>
      </c>
      <c r="B42" s="1">
        <f t="shared" si="0"/>
        <v>-58796.901750458666</v>
      </c>
      <c r="C42" s="1">
        <f t="shared" si="1"/>
        <v>-84742.92059075096</v>
      </c>
      <c r="D42" s="1">
        <f t="shared" si="2"/>
        <v>-143539.82234120963</v>
      </c>
      <c r="E42" s="1">
        <f t="shared" si="3"/>
        <v>30756810.585795354</v>
      </c>
      <c r="G42" s="6">
        <f>SUM(B31:B42)</f>
        <v>-695017.1396966205</v>
      </c>
      <c r="H42" s="6">
        <f>SUM(C31:C42)</f>
        <v>-1027460.728397895</v>
      </c>
    </row>
    <row r="43" spans="1:5" ht="13.5">
      <c r="A43">
        <v>37</v>
      </c>
      <c r="B43" s="1">
        <f t="shared" si="0"/>
        <v>-58958.59323027244</v>
      </c>
      <c r="C43" s="1">
        <f t="shared" si="1"/>
        <v>-84581.22911093719</v>
      </c>
      <c r="D43" s="1">
        <f t="shared" si="2"/>
        <v>-143539.82234120963</v>
      </c>
      <c r="E43" s="1">
        <f t="shared" si="3"/>
        <v>30697851.99256508</v>
      </c>
    </row>
    <row r="44" spans="1:5" ht="13.5">
      <c r="A44">
        <v>38</v>
      </c>
      <c r="B44" s="1">
        <f t="shared" si="0"/>
        <v>-59120.72936165567</v>
      </c>
      <c r="C44" s="1">
        <f t="shared" si="1"/>
        <v>-84419.09297955396</v>
      </c>
      <c r="D44" s="1">
        <f t="shared" si="2"/>
        <v>-143539.82234120963</v>
      </c>
      <c r="E44" s="1">
        <f t="shared" si="3"/>
        <v>30638731.263203423</v>
      </c>
    </row>
    <row r="45" spans="1:5" ht="13.5">
      <c r="A45">
        <v>39</v>
      </c>
      <c r="B45" s="1">
        <f t="shared" si="0"/>
        <v>-59283.31136740024</v>
      </c>
      <c r="C45" s="1">
        <f t="shared" si="1"/>
        <v>-84256.51097380939</v>
      </c>
      <c r="D45" s="1">
        <f t="shared" si="2"/>
        <v>-143539.82234120963</v>
      </c>
      <c r="E45" s="1">
        <f t="shared" si="3"/>
        <v>30579447.951836023</v>
      </c>
    </row>
    <row r="46" spans="1:5" ht="13.5">
      <c r="A46">
        <v>40</v>
      </c>
      <c r="B46" s="1">
        <f t="shared" si="0"/>
        <v>-59446.34047366059</v>
      </c>
      <c r="C46" s="1">
        <f t="shared" si="1"/>
        <v>-84093.48186754904</v>
      </c>
      <c r="D46" s="1">
        <f t="shared" si="2"/>
        <v>-143539.82234120963</v>
      </c>
      <c r="E46" s="1">
        <f t="shared" si="3"/>
        <v>30520001.611362364</v>
      </c>
    </row>
    <row r="47" spans="1:5" ht="13.5">
      <c r="A47">
        <v>41</v>
      </c>
      <c r="B47" s="1">
        <f t="shared" si="0"/>
        <v>-59609.81790996315</v>
      </c>
      <c r="C47" s="1">
        <f t="shared" si="1"/>
        <v>-83930.00443124647</v>
      </c>
      <c r="D47" s="1">
        <f t="shared" si="2"/>
        <v>-143539.82234120963</v>
      </c>
      <c r="E47" s="1">
        <f t="shared" si="3"/>
        <v>30460391.7934524</v>
      </c>
    </row>
    <row r="48" spans="1:5" ht="13.5">
      <c r="A48">
        <v>42</v>
      </c>
      <c r="B48" s="1">
        <f t="shared" si="0"/>
        <v>-59773.74490921557</v>
      </c>
      <c r="C48" s="1">
        <f t="shared" si="1"/>
        <v>-83766.07743199405</v>
      </c>
      <c r="D48" s="1">
        <f t="shared" si="2"/>
        <v>-143539.82234120963</v>
      </c>
      <c r="E48" s="1">
        <f t="shared" si="3"/>
        <v>30400618.048543185</v>
      </c>
    </row>
    <row r="49" spans="1:5" ht="13.5">
      <c r="A49">
        <v>43</v>
      </c>
      <c r="B49" s="1">
        <f t="shared" si="0"/>
        <v>-59938.1227077159</v>
      </c>
      <c r="C49" s="1">
        <f t="shared" si="1"/>
        <v>-83601.69963349373</v>
      </c>
      <c r="D49" s="1">
        <f t="shared" si="2"/>
        <v>-143539.82234120963</v>
      </c>
      <c r="E49" s="1">
        <f t="shared" si="3"/>
        <v>30340679.925835468</v>
      </c>
    </row>
    <row r="50" spans="1:5" ht="13.5">
      <c r="A50">
        <v>44</v>
      </c>
      <c r="B50" s="1">
        <f t="shared" si="0"/>
        <v>-60102.952545162116</v>
      </c>
      <c r="C50" s="1">
        <f t="shared" si="1"/>
        <v>-83436.86979604751</v>
      </c>
      <c r="D50" s="1">
        <f t="shared" si="2"/>
        <v>-143539.82234120963</v>
      </c>
      <c r="E50" s="1">
        <f t="shared" si="3"/>
        <v>30280576.973290306</v>
      </c>
    </row>
    <row r="51" spans="1:5" ht="13.5">
      <c r="A51">
        <v>45</v>
      </c>
      <c r="B51" s="1">
        <f t="shared" si="0"/>
        <v>-60268.235664661304</v>
      </c>
      <c r="C51" s="1">
        <f t="shared" si="1"/>
        <v>-83271.58667654832</v>
      </c>
      <c r="D51" s="1">
        <f t="shared" si="2"/>
        <v>-143539.82234120963</v>
      </c>
      <c r="E51" s="1">
        <f t="shared" si="3"/>
        <v>30220308.737625644</v>
      </c>
    </row>
    <row r="52" spans="1:5" ht="13.5">
      <c r="A52">
        <v>46</v>
      </c>
      <c r="B52" s="1">
        <f t="shared" si="0"/>
        <v>-60433.97331273912</v>
      </c>
      <c r="C52" s="1">
        <f t="shared" si="1"/>
        <v>-83105.8490284705</v>
      </c>
      <c r="D52" s="1">
        <f t="shared" si="2"/>
        <v>-143539.82234120963</v>
      </c>
      <c r="E52" s="1">
        <f t="shared" si="3"/>
        <v>30159874.764312904</v>
      </c>
    </row>
    <row r="53" spans="1:5" ht="13.5">
      <c r="A53">
        <v>47</v>
      </c>
      <c r="B53" s="1">
        <f t="shared" si="0"/>
        <v>-60600.166739349166</v>
      </c>
      <c r="C53" s="1">
        <f t="shared" si="1"/>
        <v>-82939.65560186046</v>
      </c>
      <c r="D53" s="1">
        <f t="shared" si="2"/>
        <v>-143539.82234120963</v>
      </c>
      <c r="E53" s="1">
        <f t="shared" si="3"/>
        <v>30099274.597573556</v>
      </c>
    </row>
    <row r="54" spans="1:8" ht="13.5">
      <c r="A54">
        <v>48</v>
      </c>
      <c r="B54" s="1">
        <f t="shared" si="0"/>
        <v>-60766.81719788238</v>
      </c>
      <c r="C54" s="1">
        <f t="shared" si="1"/>
        <v>-82773.00514332725</v>
      </c>
      <c r="D54" s="1">
        <f t="shared" si="2"/>
        <v>-143539.82234120963</v>
      </c>
      <c r="E54" s="1">
        <f t="shared" si="3"/>
        <v>30038507.780375674</v>
      </c>
      <c r="G54" s="6">
        <f>SUM(B43:B54)</f>
        <v>-718302.8054196776</v>
      </c>
      <c r="H54" s="6">
        <f>SUM(C43:C54)</f>
        <v>-1004175.0626748379</v>
      </c>
    </row>
    <row r="55" spans="1:5" ht="13.5">
      <c r="A55">
        <v>49</v>
      </c>
      <c r="B55" s="1">
        <f t="shared" si="0"/>
        <v>-60933.925945176554</v>
      </c>
      <c r="C55" s="1">
        <f t="shared" si="1"/>
        <v>-82605.89639603307</v>
      </c>
      <c r="D55" s="1">
        <f t="shared" si="2"/>
        <v>-143539.82234120963</v>
      </c>
      <c r="E55" s="1">
        <f t="shared" si="3"/>
        <v>29977573.854430497</v>
      </c>
    </row>
    <row r="56" spans="1:5" ht="13.5">
      <c r="A56">
        <v>50</v>
      </c>
      <c r="B56" s="1">
        <f t="shared" si="0"/>
        <v>-61101.4942415258</v>
      </c>
      <c r="C56" s="1">
        <f t="shared" si="1"/>
        <v>-82438.32809968383</v>
      </c>
      <c r="D56" s="1">
        <f t="shared" si="2"/>
        <v>-143539.82234120963</v>
      </c>
      <c r="E56" s="1">
        <f t="shared" si="3"/>
        <v>29916472.360188972</v>
      </c>
    </row>
    <row r="57" spans="1:5" ht="13.5">
      <c r="A57">
        <v>51</v>
      </c>
      <c r="B57" s="1">
        <f t="shared" si="0"/>
        <v>-61269.52335068998</v>
      </c>
      <c r="C57" s="1">
        <f t="shared" si="1"/>
        <v>-82270.29899051964</v>
      </c>
      <c r="D57" s="1">
        <f t="shared" si="2"/>
        <v>-143539.82234120963</v>
      </c>
      <c r="E57" s="1">
        <f t="shared" si="3"/>
        <v>29855202.836838283</v>
      </c>
    </row>
    <row r="58" spans="1:5" ht="13.5">
      <c r="A58">
        <v>52</v>
      </c>
      <c r="B58" s="1">
        <f t="shared" si="0"/>
        <v>-61438.0145399044</v>
      </c>
      <c r="C58" s="1">
        <f t="shared" si="1"/>
        <v>-82101.80780130523</v>
      </c>
      <c r="D58" s="1">
        <f t="shared" si="2"/>
        <v>-143539.82234120963</v>
      </c>
      <c r="E58" s="1">
        <f t="shared" si="3"/>
        <v>29793764.822298378</v>
      </c>
    </row>
    <row r="59" spans="1:5" ht="13.5">
      <c r="A59">
        <v>53</v>
      </c>
      <c r="B59" s="1">
        <f t="shared" si="0"/>
        <v>-61606.96907988914</v>
      </c>
      <c r="C59" s="1">
        <f t="shared" si="1"/>
        <v>-81932.85326132049</v>
      </c>
      <c r="D59" s="1">
        <f t="shared" si="2"/>
        <v>-143539.82234120963</v>
      </c>
      <c r="E59" s="1">
        <f t="shared" si="3"/>
        <v>29732157.85321849</v>
      </c>
    </row>
    <row r="60" spans="1:5" ht="13.5">
      <c r="A60">
        <v>54</v>
      </c>
      <c r="B60" s="1">
        <f t="shared" si="0"/>
        <v>-61776.38824485881</v>
      </c>
      <c r="C60" s="1">
        <f t="shared" si="1"/>
        <v>-81763.43409635081</v>
      </c>
      <c r="D60" s="1">
        <f t="shared" si="2"/>
        <v>-143539.82234120963</v>
      </c>
      <c r="E60" s="1">
        <f t="shared" si="3"/>
        <v>29670381.46497363</v>
      </c>
    </row>
    <row r="61" spans="1:5" ht="13.5">
      <c r="A61">
        <v>55</v>
      </c>
      <c r="B61" s="1">
        <f t="shared" si="0"/>
        <v>-61946.27331253217</v>
      </c>
      <c r="C61" s="1">
        <f t="shared" si="1"/>
        <v>-81593.54902867746</v>
      </c>
      <c r="D61" s="1">
        <f t="shared" si="2"/>
        <v>-143539.82234120963</v>
      </c>
      <c r="E61" s="1">
        <f t="shared" si="3"/>
        <v>29608435.191661097</v>
      </c>
    </row>
    <row r="62" spans="1:5" ht="13.5">
      <c r="A62">
        <v>56</v>
      </c>
      <c r="B62" s="1">
        <f t="shared" si="0"/>
        <v>-62116.625564141665</v>
      </c>
      <c r="C62" s="1">
        <f t="shared" si="1"/>
        <v>-81423.19677706796</v>
      </c>
      <c r="D62" s="1">
        <f t="shared" si="2"/>
        <v>-143539.82234120963</v>
      </c>
      <c r="E62" s="1">
        <f t="shared" si="3"/>
        <v>29546318.566096954</v>
      </c>
    </row>
    <row r="63" spans="1:5" ht="13.5">
      <c r="A63">
        <v>57</v>
      </c>
      <c r="B63" s="1">
        <f t="shared" si="0"/>
        <v>-62287.44628444305</v>
      </c>
      <c r="C63" s="1">
        <f t="shared" si="1"/>
        <v>-81252.37605676657</v>
      </c>
      <c r="D63" s="1">
        <f t="shared" si="2"/>
        <v>-143539.82234120963</v>
      </c>
      <c r="E63" s="1">
        <f t="shared" si="3"/>
        <v>29484031.11981251</v>
      </c>
    </row>
    <row r="64" spans="1:5" ht="13.5">
      <c r="A64">
        <v>58</v>
      </c>
      <c r="B64" s="1">
        <f t="shared" si="0"/>
        <v>-62458.73676172529</v>
      </c>
      <c r="C64" s="1">
        <f t="shared" si="1"/>
        <v>-81081.08557948434</v>
      </c>
      <c r="D64" s="1">
        <f t="shared" si="2"/>
        <v>-143539.82234120963</v>
      </c>
      <c r="E64" s="1">
        <f t="shared" si="3"/>
        <v>29421572.383050784</v>
      </c>
    </row>
    <row r="65" spans="1:5" ht="13.5">
      <c r="A65">
        <v>59</v>
      </c>
      <c r="B65" s="1">
        <f t="shared" si="0"/>
        <v>-62630.498287820024</v>
      </c>
      <c r="C65" s="1">
        <f t="shared" si="1"/>
        <v>-80909.3240533896</v>
      </c>
      <c r="D65" s="1">
        <f t="shared" si="2"/>
        <v>-143539.82234120963</v>
      </c>
      <c r="E65" s="1">
        <f t="shared" si="3"/>
        <v>29358941.884762965</v>
      </c>
    </row>
    <row r="66" spans="1:8" ht="13.5">
      <c r="A66">
        <v>60</v>
      </c>
      <c r="B66" s="1">
        <f t="shared" si="0"/>
        <v>-62802.73215811151</v>
      </c>
      <c r="C66" s="1">
        <f t="shared" si="1"/>
        <v>-80737.09018309812</v>
      </c>
      <c r="D66" s="1">
        <f t="shared" si="2"/>
        <v>-143539.82234120963</v>
      </c>
      <c r="E66" s="1">
        <f t="shared" si="3"/>
        <v>29296139.152604852</v>
      </c>
      <c r="G66" s="6">
        <f>SUM(B55:B66)</f>
        <v>-742368.6277708184</v>
      </c>
      <c r="H66" s="6">
        <f>SUM(C55:C66)</f>
        <v>-980109.2403236971</v>
      </c>
    </row>
    <row r="67" spans="1:5" ht="13.5">
      <c r="A67">
        <v>61</v>
      </c>
      <c r="B67" s="1">
        <f t="shared" si="0"/>
        <v>-62975.43967154632</v>
      </c>
      <c r="C67" s="1">
        <f t="shared" si="1"/>
        <v>-80564.3826696633</v>
      </c>
      <c r="D67" s="1">
        <f t="shared" si="2"/>
        <v>-143539.82234120963</v>
      </c>
      <c r="E67" s="1">
        <f t="shared" si="3"/>
        <v>29233163.712933306</v>
      </c>
    </row>
    <row r="68" spans="1:5" ht="13.5">
      <c r="A68">
        <v>62</v>
      </c>
      <c r="B68" s="1">
        <f t="shared" si="0"/>
        <v>-63148.62213064308</v>
      </c>
      <c r="C68" s="1">
        <f t="shared" si="1"/>
        <v>-80391.20021056655</v>
      </c>
      <c r="D68" s="1">
        <f t="shared" si="2"/>
        <v>-143539.82234120963</v>
      </c>
      <c r="E68" s="1">
        <f t="shared" si="3"/>
        <v>29170015.090802662</v>
      </c>
    </row>
    <row r="69" spans="1:5" ht="13.5">
      <c r="A69">
        <v>63</v>
      </c>
      <c r="B69" s="1">
        <f t="shared" si="0"/>
        <v>-63322.28084150233</v>
      </c>
      <c r="C69" s="1">
        <f t="shared" si="1"/>
        <v>-80217.5414997073</v>
      </c>
      <c r="D69" s="1">
        <f t="shared" si="2"/>
        <v>-143539.82234120963</v>
      </c>
      <c r="E69" s="1">
        <f t="shared" si="3"/>
        <v>29106692.80996116</v>
      </c>
    </row>
    <row r="70" spans="1:5" ht="13.5">
      <c r="A70">
        <v>64</v>
      </c>
      <c r="B70" s="1">
        <f t="shared" si="0"/>
        <v>-63496.41711381648</v>
      </c>
      <c r="C70" s="1">
        <f t="shared" si="1"/>
        <v>-80043.40522739314</v>
      </c>
      <c r="D70" s="1">
        <f t="shared" si="2"/>
        <v>-143539.82234120963</v>
      </c>
      <c r="E70" s="1">
        <f t="shared" si="3"/>
        <v>29043196.39284734</v>
      </c>
    </row>
    <row r="71" spans="1:5" ht="13.5">
      <c r="A71">
        <v>65</v>
      </c>
      <c r="B71" s="1">
        <f t="shared" si="0"/>
        <v>-63671.03226087948</v>
      </c>
      <c r="C71" s="1">
        <f t="shared" si="1"/>
        <v>-79868.79008033015</v>
      </c>
      <c r="D71" s="1">
        <f t="shared" si="2"/>
        <v>-143539.82234120963</v>
      </c>
      <c r="E71" s="1">
        <f t="shared" si="3"/>
        <v>28979525.36058646</v>
      </c>
    </row>
    <row r="72" spans="1:5" ht="13.5">
      <c r="A72">
        <v>66</v>
      </c>
      <c r="B72" s="1">
        <f aca="true" t="shared" si="4" ref="B72:B135">IF(A72&gt;$C$4*12,0,PPMT($C$2/100/12,A72,$C$4*12,$C$3))</f>
        <v>-63846.127599596904</v>
      </c>
      <c r="C72" s="1">
        <f aca="true" t="shared" si="5" ref="C72:C135">IF(A72&gt;$C$4*12,0,IPMT($C$2/100/12,A72,$C$4*12,$C$3,0))</f>
        <v>-79693.69474161272</v>
      </c>
      <c r="D72" s="1">
        <f aca="true" t="shared" si="6" ref="D72:D135">SUM(B72:C72)</f>
        <v>-143539.82234120963</v>
      </c>
      <c r="E72" s="1">
        <f t="shared" si="3"/>
        <v>28915679.232986864</v>
      </c>
    </row>
    <row r="73" spans="1:5" ht="13.5">
      <c r="A73">
        <v>67</v>
      </c>
      <c r="B73" s="1">
        <f t="shared" si="4"/>
        <v>-64021.70445049579</v>
      </c>
      <c r="C73" s="1">
        <f t="shared" si="5"/>
        <v>-79518.11789071384</v>
      </c>
      <c r="D73" s="1">
        <f t="shared" si="6"/>
        <v>-143539.82234120963</v>
      </c>
      <c r="E73" s="1">
        <f aca="true" t="shared" si="7" ref="E73:E136">E72+B73</f>
        <v>28851657.52853637</v>
      </c>
    </row>
    <row r="74" spans="1:5" ht="13.5">
      <c r="A74">
        <v>68</v>
      </c>
      <c r="B74" s="1">
        <f t="shared" si="4"/>
        <v>-64197.76413773466</v>
      </c>
      <c r="C74" s="1">
        <f t="shared" si="5"/>
        <v>-79342.05820347497</v>
      </c>
      <c r="D74" s="1">
        <f t="shared" si="6"/>
        <v>-143539.82234120963</v>
      </c>
      <c r="E74" s="1">
        <f t="shared" si="7"/>
        <v>28787459.764398634</v>
      </c>
    </row>
    <row r="75" spans="1:5" ht="13.5">
      <c r="A75">
        <v>69</v>
      </c>
      <c r="B75" s="1">
        <f t="shared" si="4"/>
        <v>-64374.30798911344</v>
      </c>
      <c r="C75" s="1">
        <f t="shared" si="5"/>
        <v>-79165.51435209619</v>
      </c>
      <c r="D75" s="1">
        <f t="shared" si="6"/>
        <v>-143539.82234120963</v>
      </c>
      <c r="E75" s="1">
        <f t="shared" si="7"/>
        <v>28723085.45640952</v>
      </c>
    </row>
    <row r="76" spans="1:5" ht="13.5">
      <c r="A76">
        <v>70</v>
      </c>
      <c r="B76" s="1">
        <f t="shared" si="4"/>
        <v>-64551.337336083496</v>
      </c>
      <c r="C76" s="1">
        <f t="shared" si="5"/>
        <v>-78988.48500512613</v>
      </c>
      <c r="D76" s="1">
        <f t="shared" si="6"/>
        <v>-143539.82234120963</v>
      </c>
      <c r="E76" s="1">
        <f t="shared" si="7"/>
        <v>28658534.11907344</v>
      </c>
    </row>
    <row r="77" spans="1:5" ht="13.5">
      <c r="A77">
        <v>71</v>
      </c>
      <c r="B77" s="1">
        <f t="shared" si="4"/>
        <v>-64728.85351375771</v>
      </c>
      <c r="C77" s="1">
        <f t="shared" si="5"/>
        <v>-78810.96882745191</v>
      </c>
      <c r="D77" s="1">
        <f t="shared" si="6"/>
        <v>-143539.82234120963</v>
      </c>
      <c r="E77" s="1">
        <f t="shared" si="7"/>
        <v>28593805.26555968</v>
      </c>
    </row>
    <row r="78" spans="1:8" ht="13.5">
      <c r="A78">
        <v>72</v>
      </c>
      <c r="B78" s="1">
        <f t="shared" si="4"/>
        <v>-64906.85786092056</v>
      </c>
      <c r="C78" s="1">
        <f t="shared" si="5"/>
        <v>-78632.96448028907</v>
      </c>
      <c r="D78" s="1">
        <f t="shared" si="6"/>
        <v>-143539.82234120963</v>
      </c>
      <c r="E78" s="1">
        <f t="shared" si="7"/>
        <v>28528898.40769876</v>
      </c>
      <c r="G78" s="6">
        <f>SUM(B67:B78)</f>
        <v>-767240.7449060903</v>
      </c>
      <c r="H78" s="6">
        <f>SUM(C67:C78)</f>
        <v>-955237.1231884252</v>
      </c>
    </row>
    <row r="79" spans="1:5" ht="13.5">
      <c r="A79">
        <v>73</v>
      </c>
      <c r="B79" s="1">
        <f t="shared" si="4"/>
        <v>-65085.35172003809</v>
      </c>
      <c r="C79" s="1">
        <f t="shared" si="5"/>
        <v>-78454.47062117154</v>
      </c>
      <c r="D79" s="1">
        <f t="shared" si="6"/>
        <v>-143539.82234120963</v>
      </c>
      <c r="E79" s="1">
        <f t="shared" si="7"/>
        <v>28463813.055978723</v>
      </c>
    </row>
    <row r="80" spans="1:5" ht="13.5">
      <c r="A80">
        <v>74</v>
      </c>
      <c r="B80" s="1">
        <f t="shared" si="4"/>
        <v>-65264.3364372682</v>
      </c>
      <c r="C80" s="1">
        <f t="shared" si="5"/>
        <v>-78275.48590394143</v>
      </c>
      <c r="D80" s="1">
        <f t="shared" si="6"/>
        <v>-143539.82234120963</v>
      </c>
      <c r="E80" s="1">
        <f t="shared" si="7"/>
        <v>28398548.719541453</v>
      </c>
    </row>
    <row r="81" spans="1:5" ht="13.5">
      <c r="A81">
        <v>75</v>
      </c>
      <c r="B81" s="1">
        <f t="shared" si="4"/>
        <v>-65443.8133624707</v>
      </c>
      <c r="C81" s="1">
        <f t="shared" si="5"/>
        <v>-78096.00897873893</v>
      </c>
      <c r="D81" s="1">
        <f t="shared" si="6"/>
        <v>-143539.82234120963</v>
      </c>
      <c r="E81" s="1">
        <f t="shared" si="7"/>
        <v>28333104.90617898</v>
      </c>
    </row>
    <row r="82" spans="1:5" ht="13.5">
      <c r="A82">
        <v>76</v>
      </c>
      <c r="B82" s="1">
        <f t="shared" si="4"/>
        <v>-65623.78384921748</v>
      </c>
      <c r="C82" s="1">
        <f t="shared" si="5"/>
        <v>-77916.03849199215</v>
      </c>
      <c r="D82" s="1">
        <f t="shared" si="6"/>
        <v>-143539.82234120963</v>
      </c>
      <c r="E82" s="1">
        <f t="shared" si="7"/>
        <v>28267481.122329764</v>
      </c>
    </row>
    <row r="83" spans="1:5" ht="13.5">
      <c r="A83">
        <v>77</v>
      </c>
      <c r="B83" s="1">
        <f t="shared" si="4"/>
        <v>-65804.24925480282</v>
      </c>
      <c r="C83" s="1">
        <f t="shared" si="5"/>
        <v>-77735.5730864068</v>
      </c>
      <c r="D83" s="1">
        <f t="shared" si="6"/>
        <v>-143539.82234120963</v>
      </c>
      <c r="E83" s="1">
        <f t="shared" si="7"/>
        <v>28201676.87307496</v>
      </c>
    </row>
    <row r="84" spans="1:5" ht="13.5">
      <c r="A84">
        <v>78</v>
      </c>
      <c r="B84" s="1">
        <f t="shared" si="4"/>
        <v>-65985.21094025356</v>
      </c>
      <c r="C84" s="1">
        <f t="shared" si="5"/>
        <v>-77554.61140095607</v>
      </c>
      <c r="D84" s="1">
        <f t="shared" si="6"/>
        <v>-143539.82234120963</v>
      </c>
      <c r="E84" s="1">
        <f t="shared" si="7"/>
        <v>28135691.662134707</v>
      </c>
    </row>
    <row r="85" spans="1:5" ht="13.5">
      <c r="A85">
        <v>79</v>
      </c>
      <c r="B85" s="1">
        <f t="shared" si="4"/>
        <v>-66166.67027033922</v>
      </c>
      <c r="C85" s="1">
        <f t="shared" si="5"/>
        <v>-77373.1520708704</v>
      </c>
      <c r="D85" s="1">
        <f t="shared" si="6"/>
        <v>-143539.82234120963</v>
      </c>
      <c r="E85" s="1">
        <f t="shared" si="7"/>
        <v>28069524.99186437</v>
      </c>
    </row>
    <row r="86" spans="1:5" ht="13.5">
      <c r="A86">
        <v>80</v>
      </c>
      <c r="B86" s="1">
        <f t="shared" si="4"/>
        <v>-66348.62861358268</v>
      </c>
      <c r="C86" s="1">
        <f t="shared" si="5"/>
        <v>-77191.19372762695</v>
      </c>
      <c r="D86" s="1">
        <f t="shared" si="6"/>
        <v>-143539.82234120963</v>
      </c>
      <c r="E86" s="1">
        <f t="shared" si="7"/>
        <v>28003176.363250785</v>
      </c>
    </row>
    <row r="87" spans="1:5" ht="13.5">
      <c r="A87">
        <v>81</v>
      </c>
      <c r="B87" s="1">
        <f t="shared" si="4"/>
        <v>-66531.08734227002</v>
      </c>
      <c r="C87" s="1">
        <f t="shared" si="5"/>
        <v>-77008.7349989396</v>
      </c>
      <c r="D87" s="1">
        <f t="shared" si="6"/>
        <v>-143539.82234120963</v>
      </c>
      <c r="E87" s="1">
        <f t="shared" si="7"/>
        <v>27936645.275908515</v>
      </c>
    </row>
    <row r="88" spans="1:5" ht="13.5">
      <c r="A88">
        <v>82</v>
      </c>
      <c r="B88" s="1">
        <f t="shared" si="4"/>
        <v>-66714.04783246129</v>
      </c>
      <c r="C88" s="1">
        <f t="shared" si="5"/>
        <v>-76825.77450874833</v>
      </c>
      <c r="D88" s="1">
        <f t="shared" si="6"/>
        <v>-143539.82234120963</v>
      </c>
      <c r="E88" s="1">
        <f t="shared" si="7"/>
        <v>27869931.228076052</v>
      </c>
    </row>
    <row r="89" spans="1:5" ht="13.5">
      <c r="A89">
        <v>83</v>
      </c>
      <c r="B89" s="1">
        <f t="shared" si="4"/>
        <v>-66897.51146400053</v>
      </c>
      <c r="C89" s="1">
        <f t="shared" si="5"/>
        <v>-76642.31087720909</v>
      </c>
      <c r="D89" s="1">
        <f t="shared" si="6"/>
        <v>-143539.82234120963</v>
      </c>
      <c r="E89" s="1">
        <f t="shared" si="7"/>
        <v>27803033.716612052</v>
      </c>
    </row>
    <row r="90" spans="1:8" ht="13.5">
      <c r="A90">
        <v>84</v>
      </c>
      <c r="B90" s="1">
        <f t="shared" si="4"/>
        <v>-67081.47962052654</v>
      </c>
      <c r="C90" s="1">
        <f t="shared" si="5"/>
        <v>-76458.34272068308</v>
      </c>
      <c r="D90" s="1">
        <f t="shared" si="6"/>
        <v>-143539.82234120963</v>
      </c>
      <c r="E90" s="1">
        <f t="shared" si="7"/>
        <v>27735952.236991525</v>
      </c>
      <c r="G90" s="6">
        <f>SUM(B79:B90)</f>
        <v>-792946.1707072313</v>
      </c>
      <c r="H90" s="6">
        <f>SUM(C79:C90)</f>
        <v>-929531.6973872842</v>
      </c>
    </row>
    <row r="91" spans="1:5" ht="13.5">
      <c r="A91">
        <v>85</v>
      </c>
      <c r="B91" s="1">
        <f t="shared" si="4"/>
        <v>-67265.95368948301</v>
      </c>
      <c r="C91" s="1">
        <f t="shared" si="5"/>
        <v>-76273.86865172662</v>
      </c>
      <c r="D91" s="1">
        <f t="shared" si="6"/>
        <v>-143539.82234120963</v>
      </c>
      <c r="E91" s="1">
        <f t="shared" si="7"/>
        <v>27668686.283302043</v>
      </c>
    </row>
    <row r="92" spans="1:5" ht="13.5">
      <c r="A92">
        <v>86</v>
      </c>
      <c r="B92" s="1">
        <f t="shared" si="4"/>
        <v>-67450.93506212908</v>
      </c>
      <c r="C92" s="1">
        <f t="shared" si="5"/>
        <v>-76088.88727908055</v>
      </c>
      <c r="D92" s="1">
        <f t="shared" si="6"/>
        <v>-143539.82234120963</v>
      </c>
      <c r="E92" s="1">
        <f t="shared" si="7"/>
        <v>27601235.348239914</v>
      </c>
    </row>
    <row r="93" spans="1:5" ht="13.5">
      <c r="A93">
        <v>87</v>
      </c>
      <c r="B93" s="1">
        <f t="shared" si="4"/>
        <v>-67636.42513354991</v>
      </c>
      <c r="C93" s="1">
        <f t="shared" si="5"/>
        <v>-75903.39720765971</v>
      </c>
      <c r="D93" s="1">
        <f t="shared" si="6"/>
        <v>-143539.82234120963</v>
      </c>
      <c r="E93" s="1">
        <f t="shared" si="7"/>
        <v>27533598.923106365</v>
      </c>
    </row>
    <row r="94" spans="1:5" ht="13.5">
      <c r="A94">
        <v>88</v>
      </c>
      <c r="B94" s="1">
        <f t="shared" si="4"/>
        <v>-67822.4253026672</v>
      </c>
      <c r="C94" s="1">
        <f t="shared" si="5"/>
        <v>-75717.39703854243</v>
      </c>
      <c r="D94" s="1">
        <f t="shared" si="6"/>
        <v>-143539.82234120963</v>
      </c>
      <c r="E94" s="1">
        <f t="shared" si="7"/>
        <v>27465776.4978037</v>
      </c>
    </row>
    <row r="95" spans="1:5" ht="13.5">
      <c r="A95">
        <v>89</v>
      </c>
      <c r="B95" s="1">
        <f t="shared" si="4"/>
        <v>-68008.93697224955</v>
      </c>
      <c r="C95" s="1">
        <f t="shared" si="5"/>
        <v>-75530.88536896008</v>
      </c>
      <c r="D95" s="1">
        <f t="shared" si="6"/>
        <v>-143539.82234120963</v>
      </c>
      <c r="E95" s="1">
        <f t="shared" si="7"/>
        <v>27397767.56083145</v>
      </c>
    </row>
    <row r="96" spans="1:5" ht="13.5">
      <c r="A96">
        <v>90</v>
      </c>
      <c r="B96" s="1">
        <f t="shared" si="4"/>
        <v>-68195.96154892321</v>
      </c>
      <c r="C96" s="1">
        <f t="shared" si="5"/>
        <v>-75343.86079228642</v>
      </c>
      <c r="D96" s="1">
        <f t="shared" si="6"/>
        <v>-143539.82234120963</v>
      </c>
      <c r="E96" s="1">
        <f t="shared" si="7"/>
        <v>27329571.599282525</v>
      </c>
    </row>
    <row r="97" spans="1:5" ht="13.5">
      <c r="A97">
        <v>91</v>
      </c>
      <c r="B97" s="1">
        <f t="shared" si="4"/>
        <v>-68383.50044318275</v>
      </c>
      <c r="C97" s="1">
        <f t="shared" si="5"/>
        <v>-75156.32189802687</v>
      </c>
      <c r="D97" s="1">
        <f t="shared" si="6"/>
        <v>-143539.82234120963</v>
      </c>
      <c r="E97" s="1">
        <f t="shared" si="7"/>
        <v>27261188.098839343</v>
      </c>
    </row>
    <row r="98" spans="1:5" ht="13.5">
      <c r="A98">
        <v>92</v>
      </c>
      <c r="B98" s="1">
        <f t="shared" si="4"/>
        <v>-68571.55506940153</v>
      </c>
      <c r="C98" s="1">
        <f t="shared" si="5"/>
        <v>-74968.2672718081</v>
      </c>
      <c r="D98" s="1">
        <f t="shared" si="6"/>
        <v>-143539.82234120963</v>
      </c>
      <c r="E98" s="1">
        <f t="shared" si="7"/>
        <v>27192616.54376994</v>
      </c>
    </row>
    <row r="99" spans="1:5" ht="13.5">
      <c r="A99">
        <v>93</v>
      </c>
      <c r="B99" s="1">
        <f t="shared" si="4"/>
        <v>-68760.12684584236</v>
      </c>
      <c r="C99" s="1">
        <f t="shared" si="5"/>
        <v>-74779.69549536727</v>
      </c>
      <c r="D99" s="1">
        <f t="shared" si="6"/>
        <v>-143539.82234120963</v>
      </c>
      <c r="E99" s="1">
        <f t="shared" si="7"/>
        <v>27123856.416924097</v>
      </c>
    </row>
    <row r="100" spans="1:5" ht="13.5">
      <c r="A100">
        <v>94</v>
      </c>
      <c r="B100" s="1">
        <f t="shared" si="4"/>
        <v>-68949.21719466842</v>
      </c>
      <c r="C100" s="1">
        <f t="shared" si="5"/>
        <v>-74590.6051465412</v>
      </c>
      <c r="D100" s="1">
        <f t="shared" si="6"/>
        <v>-143539.82234120963</v>
      </c>
      <c r="E100" s="1">
        <f t="shared" si="7"/>
        <v>27054907.199729428</v>
      </c>
    </row>
    <row r="101" spans="1:5" ht="13.5">
      <c r="A101">
        <v>95</v>
      </c>
      <c r="B101" s="1">
        <f t="shared" si="4"/>
        <v>-69138.82754195375</v>
      </c>
      <c r="C101" s="1">
        <f t="shared" si="5"/>
        <v>-74400.99479925587</v>
      </c>
      <c r="D101" s="1">
        <f t="shared" si="6"/>
        <v>-143539.82234120963</v>
      </c>
      <c r="E101" s="1">
        <f t="shared" si="7"/>
        <v>26985768.372187473</v>
      </c>
    </row>
    <row r="102" spans="1:8" ht="13.5">
      <c r="A102">
        <v>96</v>
      </c>
      <c r="B102" s="1">
        <f t="shared" si="4"/>
        <v>-69328.95931769413</v>
      </c>
      <c r="C102" s="1">
        <f t="shared" si="5"/>
        <v>-74210.8630235155</v>
      </c>
      <c r="D102" s="1">
        <f t="shared" si="6"/>
        <v>-143539.82234120963</v>
      </c>
      <c r="E102" s="1">
        <f t="shared" si="7"/>
        <v>26916439.412869778</v>
      </c>
      <c r="G102" s="6">
        <f>SUM(B91:B102)</f>
        <v>-819512.8241217448</v>
      </c>
      <c r="H102" s="6">
        <f>SUM(C91:C102)</f>
        <v>-902965.0439727707</v>
      </c>
    </row>
    <row r="103" spans="1:5" ht="13.5">
      <c r="A103">
        <v>97</v>
      </c>
      <c r="B103" s="1">
        <f t="shared" si="4"/>
        <v>-69519.6139558178</v>
      </c>
      <c r="C103" s="1">
        <f t="shared" si="5"/>
        <v>-74020.20838539183</v>
      </c>
      <c r="D103" s="1">
        <f t="shared" si="6"/>
        <v>-143539.82234120963</v>
      </c>
      <c r="E103" s="1">
        <f t="shared" si="7"/>
        <v>26846919.79891396</v>
      </c>
    </row>
    <row r="104" spans="1:5" ht="13.5">
      <c r="A104">
        <v>98</v>
      </c>
      <c r="B104" s="1">
        <f t="shared" si="4"/>
        <v>-69710.79289419632</v>
      </c>
      <c r="C104" s="1">
        <f t="shared" si="5"/>
        <v>-73829.02944701331</v>
      </c>
      <c r="D104" s="1">
        <f t="shared" si="6"/>
        <v>-143539.82234120963</v>
      </c>
      <c r="E104" s="1">
        <f t="shared" si="7"/>
        <v>26777209.006019764</v>
      </c>
    </row>
    <row r="105" spans="1:5" ht="13.5">
      <c r="A105">
        <v>99</v>
      </c>
      <c r="B105" s="1">
        <f t="shared" si="4"/>
        <v>-69902.49757465535</v>
      </c>
      <c r="C105" s="1">
        <f t="shared" si="5"/>
        <v>-73637.32476655427</v>
      </c>
      <c r="D105" s="1">
        <f t="shared" si="6"/>
        <v>-143539.82234120963</v>
      </c>
      <c r="E105" s="1">
        <f t="shared" si="7"/>
        <v>26707306.508445106</v>
      </c>
    </row>
    <row r="106" spans="1:5" ht="13.5">
      <c r="A106">
        <v>100</v>
      </c>
      <c r="B106" s="1">
        <f t="shared" si="4"/>
        <v>-70094.72944298566</v>
      </c>
      <c r="C106" s="1">
        <f t="shared" si="5"/>
        <v>-73445.09289822397</v>
      </c>
      <c r="D106" s="1">
        <f t="shared" si="6"/>
        <v>-143539.82234120963</v>
      </c>
      <c r="E106" s="1">
        <f t="shared" si="7"/>
        <v>26637211.779002123</v>
      </c>
    </row>
    <row r="107" spans="1:5" ht="13.5">
      <c r="A107">
        <v>101</v>
      </c>
      <c r="B107" s="1">
        <f t="shared" si="4"/>
        <v>-70287.48994895385</v>
      </c>
      <c r="C107" s="1">
        <f t="shared" si="5"/>
        <v>-73252.33239225578</v>
      </c>
      <c r="D107" s="1">
        <f t="shared" si="6"/>
        <v>-143539.82234120963</v>
      </c>
      <c r="E107" s="1">
        <f t="shared" si="7"/>
        <v>26566924.28905317</v>
      </c>
    </row>
    <row r="108" spans="1:5" ht="13.5">
      <c r="A108">
        <v>102</v>
      </c>
      <c r="B108" s="1">
        <f t="shared" si="4"/>
        <v>-70480.78054631347</v>
      </c>
      <c r="C108" s="1">
        <f t="shared" si="5"/>
        <v>-73059.04179489615</v>
      </c>
      <c r="D108" s="1">
        <f t="shared" si="6"/>
        <v>-143539.82234120963</v>
      </c>
      <c r="E108" s="1">
        <f t="shared" si="7"/>
        <v>26496443.508506853</v>
      </c>
    </row>
    <row r="109" spans="1:5" ht="13.5">
      <c r="A109">
        <v>103</v>
      </c>
      <c r="B109" s="1">
        <f t="shared" si="4"/>
        <v>-70674.60269281585</v>
      </c>
      <c r="C109" s="1">
        <f t="shared" si="5"/>
        <v>-72865.21964839377</v>
      </c>
      <c r="D109" s="1">
        <f t="shared" si="6"/>
        <v>-143539.82234120963</v>
      </c>
      <c r="E109" s="1">
        <f t="shared" si="7"/>
        <v>26425768.905814037</v>
      </c>
    </row>
    <row r="110" spans="1:5" ht="13.5">
      <c r="A110">
        <v>104</v>
      </c>
      <c r="B110" s="1">
        <f t="shared" si="4"/>
        <v>-70868.95785022108</v>
      </c>
      <c r="C110" s="1">
        <f t="shared" si="5"/>
        <v>-72670.86449098855</v>
      </c>
      <c r="D110" s="1">
        <f t="shared" si="6"/>
        <v>-143539.82234120963</v>
      </c>
      <c r="E110" s="1">
        <f t="shared" si="7"/>
        <v>26354899.947963815</v>
      </c>
    </row>
    <row r="111" spans="1:5" ht="13.5">
      <c r="A111">
        <v>105</v>
      </c>
      <c r="B111" s="1">
        <f t="shared" si="4"/>
        <v>-71063.8474843092</v>
      </c>
      <c r="C111" s="1">
        <f t="shared" si="5"/>
        <v>-72475.97485690043</v>
      </c>
      <c r="D111" s="1">
        <f t="shared" si="6"/>
        <v>-143539.82234120963</v>
      </c>
      <c r="E111" s="1">
        <f t="shared" si="7"/>
        <v>26283836.100479506</v>
      </c>
    </row>
    <row r="112" spans="1:5" ht="13.5">
      <c r="A112">
        <v>106</v>
      </c>
      <c r="B112" s="1">
        <f t="shared" si="4"/>
        <v>-71259.27306489107</v>
      </c>
      <c r="C112" s="1">
        <f t="shared" si="5"/>
        <v>-72280.54927631856</v>
      </c>
      <c r="D112" s="1">
        <f t="shared" si="6"/>
        <v>-143539.82234120963</v>
      </c>
      <c r="E112" s="1">
        <f t="shared" si="7"/>
        <v>26212576.827414613</v>
      </c>
    </row>
    <row r="113" spans="1:5" ht="13.5">
      <c r="A113">
        <v>107</v>
      </c>
      <c r="B113" s="1">
        <f t="shared" si="4"/>
        <v>-71455.23606581952</v>
      </c>
      <c r="C113" s="1">
        <f t="shared" si="5"/>
        <v>-72084.5862753901</v>
      </c>
      <c r="D113" s="1">
        <f t="shared" si="6"/>
        <v>-143539.82234120963</v>
      </c>
      <c r="E113" s="1">
        <f t="shared" si="7"/>
        <v>26141121.591348793</v>
      </c>
    </row>
    <row r="114" spans="1:8" ht="13.5">
      <c r="A114">
        <v>108</v>
      </c>
      <c r="B114" s="1">
        <f t="shared" si="4"/>
        <v>-71651.73796500052</v>
      </c>
      <c r="C114" s="1">
        <f t="shared" si="5"/>
        <v>-71888.08437620911</v>
      </c>
      <c r="D114" s="1">
        <f t="shared" si="6"/>
        <v>-143539.82234120963</v>
      </c>
      <c r="E114" s="1">
        <f t="shared" si="7"/>
        <v>26069469.853383794</v>
      </c>
      <c r="G114" s="6">
        <f>SUM(B103:B114)</f>
        <v>-846969.5594859797</v>
      </c>
      <c r="H114" s="6">
        <f>SUM(C103:C114)</f>
        <v>-875508.3086085358</v>
      </c>
    </row>
    <row r="115" spans="1:5" ht="13.5">
      <c r="A115">
        <v>109</v>
      </c>
      <c r="B115" s="1">
        <f t="shared" si="4"/>
        <v>-71848.78024440426</v>
      </c>
      <c r="C115" s="1">
        <f t="shared" si="5"/>
        <v>-71691.04209680537</v>
      </c>
      <c r="D115" s="1">
        <f t="shared" si="6"/>
        <v>-143539.82234120963</v>
      </c>
      <c r="E115" s="1">
        <f t="shared" si="7"/>
        <v>25997621.07313939</v>
      </c>
    </row>
    <row r="116" spans="1:5" ht="13.5">
      <c r="A116">
        <v>110</v>
      </c>
      <c r="B116" s="1">
        <f t="shared" si="4"/>
        <v>-72046.36439007637</v>
      </c>
      <c r="C116" s="1">
        <f t="shared" si="5"/>
        <v>-71493.45795113326</v>
      </c>
      <c r="D116" s="1">
        <f t="shared" si="6"/>
        <v>-143539.82234120963</v>
      </c>
      <c r="E116" s="1">
        <f t="shared" si="7"/>
        <v>25925574.708749317</v>
      </c>
    </row>
    <row r="117" spans="1:5" ht="13.5">
      <c r="A117">
        <v>111</v>
      </c>
      <c r="B117" s="1">
        <f t="shared" si="4"/>
        <v>-72244.49189214908</v>
      </c>
      <c r="C117" s="1">
        <f t="shared" si="5"/>
        <v>-71295.33044906055</v>
      </c>
      <c r="D117" s="1">
        <f t="shared" si="6"/>
        <v>-143539.82234120963</v>
      </c>
      <c r="E117" s="1">
        <f t="shared" si="7"/>
        <v>25853330.21685717</v>
      </c>
    </row>
    <row r="118" spans="1:5" ht="13.5">
      <c r="A118">
        <v>112</v>
      </c>
      <c r="B118" s="1">
        <f t="shared" si="4"/>
        <v>-72443.1642448525</v>
      </c>
      <c r="C118" s="1">
        <f t="shared" si="5"/>
        <v>-71096.65809635713</v>
      </c>
      <c r="D118" s="1">
        <f t="shared" si="6"/>
        <v>-143539.82234120963</v>
      </c>
      <c r="E118" s="1">
        <f t="shared" si="7"/>
        <v>25780887.052612316</v>
      </c>
    </row>
    <row r="119" spans="1:5" ht="13.5">
      <c r="A119">
        <v>113</v>
      </c>
      <c r="B119" s="1">
        <f t="shared" si="4"/>
        <v>-72642.38294652585</v>
      </c>
      <c r="C119" s="1">
        <f t="shared" si="5"/>
        <v>-70897.43939468378</v>
      </c>
      <c r="D119" s="1">
        <f t="shared" si="6"/>
        <v>-143539.82234120963</v>
      </c>
      <c r="E119" s="1">
        <f t="shared" si="7"/>
        <v>25708244.66966579</v>
      </c>
    </row>
    <row r="120" spans="1:5" ht="13.5">
      <c r="A120">
        <v>114</v>
      </c>
      <c r="B120" s="1">
        <f t="shared" si="4"/>
        <v>-72842.14949962881</v>
      </c>
      <c r="C120" s="1">
        <f t="shared" si="5"/>
        <v>-70697.67284158082</v>
      </c>
      <c r="D120" s="1">
        <f t="shared" si="6"/>
        <v>-143539.82234120963</v>
      </c>
      <c r="E120" s="1">
        <f t="shared" si="7"/>
        <v>25635402.520166162</v>
      </c>
    </row>
    <row r="121" spans="1:5" ht="13.5">
      <c r="A121">
        <v>115</v>
      </c>
      <c r="B121" s="1">
        <f t="shared" si="4"/>
        <v>-73042.46541075279</v>
      </c>
      <c r="C121" s="1">
        <f t="shared" si="5"/>
        <v>-70497.35693045684</v>
      </c>
      <c r="D121" s="1">
        <f t="shared" si="6"/>
        <v>-143539.82234120963</v>
      </c>
      <c r="E121" s="1">
        <f t="shared" si="7"/>
        <v>25562360.05475541</v>
      </c>
    </row>
    <row r="122" spans="1:5" ht="13.5">
      <c r="A122">
        <v>116</v>
      </c>
      <c r="B122" s="1">
        <f t="shared" si="4"/>
        <v>-73243.33219063237</v>
      </c>
      <c r="C122" s="1">
        <f t="shared" si="5"/>
        <v>-70296.49015057726</v>
      </c>
      <c r="D122" s="1">
        <f t="shared" si="6"/>
        <v>-143539.82234120963</v>
      </c>
      <c r="E122" s="1">
        <f t="shared" si="7"/>
        <v>25489116.722564775</v>
      </c>
    </row>
    <row r="123" spans="1:5" ht="13.5">
      <c r="A123">
        <v>117</v>
      </c>
      <c r="B123" s="1">
        <f t="shared" si="4"/>
        <v>-73444.75135415661</v>
      </c>
      <c r="C123" s="1">
        <f t="shared" si="5"/>
        <v>-70095.07098705301</v>
      </c>
      <c r="D123" s="1">
        <f t="shared" si="6"/>
        <v>-143539.82234120963</v>
      </c>
      <c r="E123" s="1">
        <f t="shared" si="7"/>
        <v>25415671.971210618</v>
      </c>
    </row>
    <row r="124" spans="1:5" ht="13.5">
      <c r="A124">
        <v>118</v>
      </c>
      <c r="B124" s="1">
        <f t="shared" si="4"/>
        <v>-73646.72442038052</v>
      </c>
      <c r="C124" s="1">
        <f t="shared" si="5"/>
        <v>-69893.09792082911</v>
      </c>
      <c r="D124" s="1">
        <f t="shared" si="6"/>
        <v>-143539.82234120963</v>
      </c>
      <c r="E124" s="1">
        <f t="shared" si="7"/>
        <v>25342025.246790238</v>
      </c>
    </row>
    <row r="125" spans="1:5" ht="13.5">
      <c r="A125">
        <v>119</v>
      </c>
      <c r="B125" s="1">
        <f t="shared" si="4"/>
        <v>-73849.25291253655</v>
      </c>
      <c r="C125" s="1">
        <f t="shared" si="5"/>
        <v>-69690.56942867307</v>
      </c>
      <c r="D125" s="1">
        <f t="shared" si="6"/>
        <v>-143539.82234120963</v>
      </c>
      <c r="E125" s="1">
        <f t="shared" si="7"/>
        <v>25268175.9938777</v>
      </c>
    </row>
    <row r="126" spans="1:8" ht="13.5">
      <c r="A126">
        <v>120</v>
      </c>
      <c r="B126" s="1">
        <f t="shared" si="4"/>
        <v>-74052.33835804606</v>
      </c>
      <c r="C126" s="1">
        <f t="shared" si="5"/>
        <v>-69487.48398316356</v>
      </c>
      <c r="D126" s="1">
        <f t="shared" si="6"/>
        <v>-143539.82234120963</v>
      </c>
      <c r="E126" s="1">
        <f t="shared" si="7"/>
        <v>25194123.655519657</v>
      </c>
      <c r="G126" s="6">
        <f>SUM(B115:B126)</f>
        <v>-875346.1978641418</v>
      </c>
      <c r="H126" s="6">
        <f>SUM(C115:C126)</f>
        <v>-847131.6702303736</v>
      </c>
    </row>
    <row r="127" spans="1:5" ht="13.5">
      <c r="A127">
        <v>121</v>
      </c>
      <c r="B127" s="1">
        <f t="shared" si="4"/>
        <v>-74255.9822885307</v>
      </c>
      <c r="C127" s="1">
        <f t="shared" si="5"/>
        <v>-69283.84005267893</v>
      </c>
      <c r="D127" s="1">
        <f t="shared" si="6"/>
        <v>-143539.82234120963</v>
      </c>
      <c r="E127" s="1">
        <f t="shared" si="7"/>
        <v>25119867.673231125</v>
      </c>
    </row>
    <row r="128" spans="1:5" ht="13.5">
      <c r="A128">
        <v>122</v>
      </c>
      <c r="B128" s="1">
        <f t="shared" si="4"/>
        <v>-74460.18623982414</v>
      </c>
      <c r="C128" s="1">
        <f t="shared" si="5"/>
        <v>-69079.63610138549</v>
      </c>
      <c r="D128" s="1">
        <f t="shared" si="6"/>
        <v>-143539.82234120963</v>
      </c>
      <c r="E128" s="1">
        <f t="shared" si="7"/>
        <v>25045407.4869913</v>
      </c>
    </row>
    <row r="129" spans="1:5" ht="13.5">
      <c r="A129">
        <v>123</v>
      </c>
      <c r="B129" s="1">
        <f t="shared" si="4"/>
        <v>-74664.95175198367</v>
      </c>
      <c r="C129" s="1">
        <f t="shared" si="5"/>
        <v>-68874.87058922596</v>
      </c>
      <c r="D129" s="1">
        <f t="shared" si="6"/>
        <v>-143539.82234120963</v>
      </c>
      <c r="E129" s="1">
        <f t="shared" si="7"/>
        <v>24970742.535239317</v>
      </c>
    </row>
    <row r="130" spans="1:5" ht="13.5">
      <c r="A130">
        <v>124</v>
      </c>
      <c r="B130" s="1">
        <f t="shared" si="4"/>
        <v>-74870.28036930162</v>
      </c>
      <c r="C130" s="1">
        <f t="shared" si="5"/>
        <v>-68669.54197190801</v>
      </c>
      <c r="D130" s="1">
        <f t="shared" si="6"/>
        <v>-143539.82234120963</v>
      </c>
      <c r="E130" s="1">
        <f t="shared" si="7"/>
        <v>24895872.254870016</v>
      </c>
    </row>
    <row r="131" spans="1:5" ht="13.5">
      <c r="A131">
        <v>125</v>
      </c>
      <c r="B131" s="1">
        <f t="shared" si="4"/>
        <v>-75076.17364031718</v>
      </c>
      <c r="C131" s="1">
        <f t="shared" si="5"/>
        <v>-68463.64870089245</v>
      </c>
      <c r="D131" s="1">
        <f t="shared" si="6"/>
        <v>-143539.82234120963</v>
      </c>
      <c r="E131" s="1">
        <f t="shared" si="7"/>
        <v>24820796.081229698</v>
      </c>
    </row>
    <row r="132" spans="1:5" ht="13.5">
      <c r="A132">
        <v>126</v>
      </c>
      <c r="B132" s="1">
        <f t="shared" si="4"/>
        <v>-75282.63311782807</v>
      </c>
      <c r="C132" s="1">
        <f t="shared" si="5"/>
        <v>-68257.18922338156</v>
      </c>
      <c r="D132" s="1">
        <f t="shared" si="6"/>
        <v>-143539.82234120963</v>
      </c>
      <c r="E132" s="1">
        <f t="shared" si="7"/>
        <v>24745513.44811187</v>
      </c>
    </row>
    <row r="133" spans="1:5" ht="13.5">
      <c r="A133">
        <v>127</v>
      </c>
      <c r="B133" s="1">
        <f t="shared" si="4"/>
        <v>-75489.66035890208</v>
      </c>
      <c r="C133" s="1">
        <f t="shared" si="5"/>
        <v>-68050.16198230755</v>
      </c>
      <c r="D133" s="1">
        <f t="shared" si="6"/>
        <v>-143539.82234120963</v>
      </c>
      <c r="E133" s="1">
        <f t="shared" si="7"/>
        <v>24670023.787752967</v>
      </c>
    </row>
    <row r="134" spans="1:5" ht="13.5">
      <c r="A134">
        <v>128</v>
      </c>
      <c r="B134" s="1">
        <f t="shared" si="4"/>
        <v>-75697.25692488908</v>
      </c>
      <c r="C134" s="1">
        <f t="shared" si="5"/>
        <v>-67842.56541632055</v>
      </c>
      <c r="D134" s="1">
        <f t="shared" si="6"/>
        <v>-143539.82234120963</v>
      </c>
      <c r="E134" s="1">
        <f t="shared" si="7"/>
        <v>24594326.530828077</v>
      </c>
    </row>
    <row r="135" spans="1:5" ht="13.5">
      <c r="A135">
        <v>129</v>
      </c>
      <c r="B135" s="1">
        <f t="shared" si="4"/>
        <v>-75905.42438143255</v>
      </c>
      <c r="C135" s="1">
        <f t="shared" si="5"/>
        <v>-67634.39795977708</v>
      </c>
      <c r="D135" s="1">
        <f t="shared" si="6"/>
        <v>-143539.82234120963</v>
      </c>
      <c r="E135" s="1">
        <f t="shared" si="7"/>
        <v>24518421.106446646</v>
      </c>
    </row>
    <row r="136" spans="1:5" ht="13.5">
      <c r="A136">
        <v>130</v>
      </c>
      <c r="B136" s="1">
        <f aca="true" t="shared" si="8" ref="B136:B199">IF(A136&gt;$C$4*12,0,PPMT($C$2/100/12,A136,$C$4*12,$C$3))</f>
        <v>-76114.16429848147</v>
      </c>
      <c r="C136" s="1">
        <f aca="true" t="shared" si="9" ref="C136:C199">IF(A136&gt;$C$4*12,0,IPMT($C$2/100/12,A136,$C$4*12,$C$3,0))</f>
        <v>-67425.65804272816</v>
      </c>
      <c r="D136" s="1">
        <f aca="true" t="shared" si="10" ref="D136:D199">SUM(B136:C136)</f>
        <v>-143539.82234120963</v>
      </c>
      <c r="E136" s="1">
        <f t="shared" si="7"/>
        <v>24442306.942148164</v>
      </c>
    </row>
    <row r="137" spans="1:5" ht="13.5">
      <c r="A137">
        <v>131</v>
      </c>
      <c r="B137" s="1">
        <f t="shared" si="8"/>
        <v>-76323.47825030232</v>
      </c>
      <c r="C137" s="1">
        <f t="shared" si="9"/>
        <v>-67216.34409090731</v>
      </c>
      <c r="D137" s="1">
        <f t="shared" si="10"/>
        <v>-143539.82234120963</v>
      </c>
      <c r="E137" s="1">
        <f aca="true" t="shared" si="11" ref="E137:E200">E136+B137</f>
        <v>24365983.46389786</v>
      </c>
    </row>
    <row r="138" spans="1:8" ht="13.5">
      <c r="A138">
        <v>132</v>
      </c>
      <c r="B138" s="1">
        <f t="shared" si="8"/>
        <v>-76533.36781549064</v>
      </c>
      <c r="C138" s="1">
        <f t="shared" si="9"/>
        <v>-67006.45452571899</v>
      </c>
      <c r="D138" s="1">
        <f t="shared" si="10"/>
        <v>-143539.82234120963</v>
      </c>
      <c r="E138" s="1">
        <f t="shared" si="11"/>
        <v>24289450.09608237</v>
      </c>
      <c r="G138" s="6">
        <f>SUM(B127:B138)</f>
        <v>-904673.5594372833</v>
      </c>
      <c r="H138" s="6">
        <f>SUM(C127:C138)</f>
        <v>-817804.308657232</v>
      </c>
    </row>
    <row r="139" spans="1:5" ht="13.5">
      <c r="A139">
        <v>133</v>
      </c>
      <c r="B139" s="1">
        <f t="shared" si="8"/>
        <v>-76743.83457698324</v>
      </c>
      <c r="C139" s="1">
        <f t="shared" si="9"/>
        <v>-66795.98776422639</v>
      </c>
      <c r="D139" s="1">
        <f t="shared" si="10"/>
        <v>-143539.82234120963</v>
      </c>
      <c r="E139" s="1">
        <f t="shared" si="11"/>
        <v>24212706.261505388</v>
      </c>
    </row>
    <row r="140" spans="1:5" ht="13.5">
      <c r="A140">
        <v>134</v>
      </c>
      <c r="B140" s="1">
        <f t="shared" si="8"/>
        <v>-76954.88012206994</v>
      </c>
      <c r="C140" s="1">
        <f t="shared" si="9"/>
        <v>-66584.94221913969</v>
      </c>
      <c r="D140" s="1">
        <f t="shared" si="10"/>
        <v>-143539.82234120963</v>
      </c>
      <c r="E140" s="1">
        <f t="shared" si="11"/>
        <v>24135751.38138332</v>
      </c>
    </row>
    <row r="141" spans="1:5" ht="13.5">
      <c r="A141">
        <v>135</v>
      </c>
      <c r="B141" s="1">
        <f t="shared" si="8"/>
        <v>-77166.50604240563</v>
      </c>
      <c r="C141" s="1">
        <f t="shared" si="9"/>
        <v>-66373.316298804</v>
      </c>
      <c r="D141" s="1">
        <f t="shared" si="10"/>
        <v>-143539.82234120963</v>
      </c>
      <c r="E141" s="1">
        <f t="shared" si="11"/>
        <v>24058584.875340912</v>
      </c>
    </row>
    <row r="142" spans="1:5" ht="13.5">
      <c r="A142">
        <v>136</v>
      </c>
      <c r="B142" s="1">
        <f t="shared" si="8"/>
        <v>-77378.71393402225</v>
      </c>
      <c r="C142" s="1">
        <f t="shared" si="9"/>
        <v>-66161.10840718738</v>
      </c>
      <c r="D142" s="1">
        <f t="shared" si="10"/>
        <v>-143539.82234120963</v>
      </c>
      <c r="E142" s="1">
        <f t="shared" si="11"/>
        <v>23981206.16140689</v>
      </c>
    </row>
    <row r="143" spans="1:5" ht="13.5">
      <c r="A143">
        <v>137</v>
      </c>
      <c r="B143" s="1">
        <f t="shared" si="8"/>
        <v>-77591.5053973408</v>
      </c>
      <c r="C143" s="1">
        <f t="shared" si="9"/>
        <v>-65948.31694386882</v>
      </c>
      <c r="D143" s="1">
        <f t="shared" si="10"/>
        <v>-143539.82234120963</v>
      </c>
      <c r="E143" s="1">
        <f t="shared" si="11"/>
        <v>23903614.656009547</v>
      </c>
    </row>
    <row r="144" spans="1:5" ht="13.5">
      <c r="A144">
        <v>138</v>
      </c>
      <c r="B144" s="1">
        <f t="shared" si="8"/>
        <v>-77804.8820371835</v>
      </c>
      <c r="C144" s="1">
        <f t="shared" si="9"/>
        <v>-65734.94030402612</v>
      </c>
      <c r="D144" s="1">
        <f t="shared" si="10"/>
        <v>-143539.82234120963</v>
      </c>
      <c r="E144" s="1">
        <f t="shared" si="11"/>
        <v>23825809.773972362</v>
      </c>
    </row>
    <row r="145" spans="1:5" ht="13.5">
      <c r="A145">
        <v>139</v>
      </c>
      <c r="B145" s="1">
        <f t="shared" si="8"/>
        <v>-78018.84546278576</v>
      </c>
      <c r="C145" s="1">
        <f t="shared" si="9"/>
        <v>-65520.97687842387</v>
      </c>
      <c r="D145" s="1">
        <f t="shared" si="10"/>
        <v>-143539.82234120963</v>
      </c>
      <c r="E145" s="1">
        <f t="shared" si="11"/>
        <v>23747790.928509578</v>
      </c>
    </row>
    <row r="146" spans="1:5" ht="13.5">
      <c r="A146">
        <v>140</v>
      </c>
      <c r="B146" s="1">
        <f t="shared" si="8"/>
        <v>-78233.39728780842</v>
      </c>
      <c r="C146" s="1">
        <f t="shared" si="9"/>
        <v>-65306.42505340121</v>
      </c>
      <c r="D146" s="1">
        <f t="shared" si="10"/>
        <v>-143539.82234120963</v>
      </c>
      <c r="E146" s="1">
        <f t="shared" si="11"/>
        <v>23669557.53122177</v>
      </c>
    </row>
    <row r="147" spans="1:5" ht="13.5">
      <c r="A147">
        <v>141</v>
      </c>
      <c r="B147" s="1">
        <f t="shared" si="8"/>
        <v>-78448.53913034988</v>
      </c>
      <c r="C147" s="1">
        <f t="shared" si="9"/>
        <v>-65091.28321085974</v>
      </c>
      <c r="D147" s="1">
        <f t="shared" si="10"/>
        <v>-143539.82234120963</v>
      </c>
      <c r="E147" s="1">
        <f t="shared" si="11"/>
        <v>23591108.99209142</v>
      </c>
    </row>
    <row r="148" spans="1:5" ht="13.5">
      <c r="A148">
        <v>142</v>
      </c>
      <c r="B148" s="1">
        <f t="shared" si="8"/>
        <v>-78664.27261295835</v>
      </c>
      <c r="C148" s="1">
        <f t="shared" si="9"/>
        <v>-64875.54972825128</v>
      </c>
      <c r="D148" s="1">
        <f t="shared" si="10"/>
        <v>-143539.82234120963</v>
      </c>
      <c r="E148" s="1">
        <f t="shared" si="11"/>
        <v>23512444.719478462</v>
      </c>
    </row>
    <row r="149" spans="1:5" ht="13.5">
      <c r="A149">
        <v>143</v>
      </c>
      <c r="B149" s="1">
        <f t="shared" si="8"/>
        <v>-78880.59936264399</v>
      </c>
      <c r="C149" s="1">
        <f t="shared" si="9"/>
        <v>-64659.222978565645</v>
      </c>
      <c r="D149" s="1">
        <f t="shared" si="10"/>
        <v>-143539.82234120963</v>
      </c>
      <c r="E149" s="1">
        <f t="shared" si="11"/>
        <v>23433564.120115817</v>
      </c>
    </row>
    <row r="150" spans="1:8" ht="13.5">
      <c r="A150">
        <v>144</v>
      </c>
      <c r="B150" s="1">
        <f t="shared" si="8"/>
        <v>-79097.52101089127</v>
      </c>
      <c r="C150" s="1">
        <f t="shared" si="9"/>
        <v>-64442.30133031836</v>
      </c>
      <c r="D150" s="1">
        <f t="shared" si="10"/>
        <v>-143539.82234120963</v>
      </c>
      <c r="E150" s="1">
        <f t="shared" si="11"/>
        <v>23354466.599104926</v>
      </c>
      <c r="G150" s="6">
        <f>SUM(B139:B150)</f>
        <v>-934983.4969774431</v>
      </c>
      <c r="H150" s="6">
        <f>SUM(C139:C150)</f>
        <v>-787494.3711170724</v>
      </c>
    </row>
    <row r="151" spans="1:5" ht="13.5">
      <c r="A151">
        <v>145</v>
      </c>
      <c r="B151" s="1">
        <f t="shared" si="8"/>
        <v>-79315.03919367123</v>
      </c>
      <c r="C151" s="1">
        <f t="shared" si="9"/>
        <v>-64224.7831475384</v>
      </c>
      <c r="D151" s="1">
        <f t="shared" si="10"/>
        <v>-143539.82234120963</v>
      </c>
      <c r="E151" s="1">
        <f t="shared" si="11"/>
        <v>23275151.559911255</v>
      </c>
    </row>
    <row r="152" spans="1:5" ht="13.5">
      <c r="A152">
        <v>146</v>
      </c>
      <c r="B152" s="1">
        <f t="shared" si="8"/>
        <v>-79533.15555145382</v>
      </c>
      <c r="C152" s="1">
        <f t="shared" si="9"/>
        <v>-64006.6667897558</v>
      </c>
      <c r="D152" s="1">
        <f t="shared" si="10"/>
        <v>-143539.82234120963</v>
      </c>
      <c r="E152" s="1">
        <f t="shared" si="11"/>
        <v>23195618.404359803</v>
      </c>
    </row>
    <row r="153" spans="1:5" ht="13.5">
      <c r="A153">
        <v>147</v>
      </c>
      <c r="B153" s="1">
        <f t="shared" si="8"/>
        <v>-79751.87172922031</v>
      </c>
      <c r="C153" s="1">
        <f t="shared" si="9"/>
        <v>-63787.95061198932</v>
      </c>
      <c r="D153" s="1">
        <f t="shared" si="10"/>
        <v>-143539.82234120963</v>
      </c>
      <c r="E153" s="1">
        <f t="shared" si="11"/>
        <v>23115866.53263058</v>
      </c>
    </row>
    <row r="154" spans="1:5" ht="13.5">
      <c r="A154">
        <v>148</v>
      </c>
      <c r="B154" s="1">
        <f t="shared" si="8"/>
        <v>-79971.18937647567</v>
      </c>
      <c r="C154" s="1">
        <f t="shared" si="9"/>
        <v>-63568.63296473396</v>
      </c>
      <c r="D154" s="1">
        <f t="shared" si="10"/>
        <v>-143539.82234120963</v>
      </c>
      <c r="E154" s="1">
        <f t="shared" si="11"/>
        <v>23035895.343254104</v>
      </c>
    </row>
    <row r="155" spans="1:5" ht="13.5">
      <c r="A155">
        <v>149</v>
      </c>
      <c r="B155" s="1">
        <f t="shared" si="8"/>
        <v>-80191.11014726099</v>
      </c>
      <c r="C155" s="1">
        <f t="shared" si="9"/>
        <v>-63348.71219394864</v>
      </c>
      <c r="D155" s="1">
        <f t="shared" si="10"/>
        <v>-143539.82234120963</v>
      </c>
      <c r="E155" s="1">
        <f t="shared" si="11"/>
        <v>22955704.233106844</v>
      </c>
    </row>
    <row r="156" spans="1:5" ht="13.5">
      <c r="A156">
        <v>150</v>
      </c>
      <c r="B156" s="1">
        <f t="shared" si="8"/>
        <v>-80411.63570016596</v>
      </c>
      <c r="C156" s="1">
        <f t="shared" si="9"/>
        <v>-63128.18664104367</v>
      </c>
      <c r="D156" s="1">
        <f t="shared" si="10"/>
        <v>-143539.82234120963</v>
      </c>
      <c r="E156" s="1">
        <f t="shared" si="11"/>
        <v>22875292.597406678</v>
      </c>
    </row>
    <row r="157" spans="1:5" ht="13.5">
      <c r="A157">
        <v>151</v>
      </c>
      <c r="B157" s="1">
        <f t="shared" si="8"/>
        <v>-80632.7676983414</v>
      </c>
      <c r="C157" s="1">
        <f t="shared" si="9"/>
        <v>-62907.05464286823</v>
      </c>
      <c r="D157" s="1">
        <f t="shared" si="10"/>
        <v>-143539.82234120963</v>
      </c>
      <c r="E157" s="1">
        <f t="shared" si="11"/>
        <v>22794659.829708338</v>
      </c>
    </row>
    <row r="158" spans="1:5" ht="13.5">
      <c r="A158">
        <v>152</v>
      </c>
      <c r="B158" s="1">
        <f t="shared" si="8"/>
        <v>-80854.50780951187</v>
      </c>
      <c r="C158" s="1">
        <f t="shared" si="9"/>
        <v>-62685.31453169776</v>
      </c>
      <c r="D158" s="1">
        <f t="shared" si="10"/>
        <v>-143539.82234120963</v>
      </c>
      <c r="E158" s="1">
        <f t="shared" si="11"/>
        <v>22713805.321898825</v>
      </c>
    </row>
    <row r="159" spans="1:5" ht="13.5">
      <c r="A159">
        <v>153</v>
      </c>
      <c r="B159" s="1">
        <f t="shared" si="8"/>
        <v>-81076.85770598802</v>
      </c>
      <c r="C159" s="1">
        <f t="shared" si="9"/>
        <v>-62462.9646352216</v>
      </c>
      <c r="D159" s="1">
        <f t="shared" si="10"/>
        <v>-143539.82234120963</v>
      </c>
      <c r="E159" s="1">
        <f t="shared" si="11"/>
        <v>22632728.464192837</v>
      </c>
    </row>
    <row r="160" spans="1:5" ht="13.5">
      <c r="A160">
        <v>154</v>
      </c>
      <c r="B160" s="1">
        <f t="shared" si="8"/>
        <v>-81299.8190646795</v>
      </c>
      <c r="C160" s="1">
        <f t="shared" si="9"/>
        <v>-62240.00327653014</v>
      </c>
      <c r="D160" s="1">
        <f t="shared" si="10"/>
        <v>-143539.82234120963</v>
      </c>
      <c r="E160" s="1">
        <f t="shared" si="11"/>
        <v>22551428.645128157</v>
      </c>
    </row>
    <row r="161" spans="1:5" ht="13.5">
      <c r="A161">
        <v>155</v>
      </c>
      <c r="B161" s="1">
        <f t="shared" si="8"/>
        <v>-81523.39356710737</v>
      </c>
      <c r="C161" s="1">
        <f t="shared" si="9"/>
        <v>-62016.428774102256</v>
      </c>
      <c r="D161" s="1">
        <f t="shared" si="10"/>
        <v>-143539.82234120963</v>
      </c>
      <c r="E161" s="1">
        <f t="shared" si="11"/>
        <v>22469905.25156105</v>
      </c>
    </row>
    <row r="162" spans="1:8" ht="13.5">
      <c r="A162">
        <v>156</v>
      </c>
      <c r="B162" s="1">
        <f t="shared" si="8"/>
        <v>-81747.58289941691</v>
      </c>
      <c r="C162" s="1">
        <f t="shared" si="9"/>
        <v>-61792.239441792706</v>
      </c>
      <c r="D162" s="1">
        <f t="shared" si="10"/>
        <v>-143539.82234120963</v>
      </c>
      <c r="E162" s="1">
        <f t="shared" si="11"/>
        <v>22388157.66866163</v>
      </c>
      <c r="G162" s="6">
        <f>SUM(B151:B162)</f>
        <v>-966308.9304432931</v>
      </c>
      <c r="H162" s="6">
        <f>SUM(C151:C162)</f>
        <v>-756168.9376512226</v>
      </c>
    </row>
    <row r="163" spans="1:5" ht="13.5">
      <c r="A163">
        <v>157</v>
      </c>
      <c r="B163" s="1">
        <f t="shared" si="8"/>
        <v>-81972.38875239028</v>
      </c>
      <c r="C163" s="1">
        <f t="shared" si="9"/>
        <v>-61567.43358881935</v>
      </c>
      <c r="D163" s="1">
        <f t="shared" si="10"/>
        <v>-143539.82234120963</v>
      </c>
      <c r="E163" s="1">
        <f t="shared" si="11"/>
        <v>22306185.279909242</v>
      </c>
    </row>
    <row r="164" spans="1:5" ht="13.5">
      <c r="A164">
        <v>158</v>
      </c>
      <c r="B164" s="1">
        <f t="shared" si="8"/>
        <v>-82197.81282145937</v>
      </c>
      <c r="C164" s="1">
        <f t="shared" si="9"/>
        <v>-61342.00951975026</v>
      </c>
      <c r="D164" s="1">
        <f t="shared" si="10"/>
        <v>-143539.82234120963</v>
      </c>
      <c r="E164" s="1">
        <f t="shared" si="11"/>
        <v>22223987.467087783</v>
      </c>
    </row>
    <row r="165" spans="1:5" ht="13.5">
      <c r="A165">
        <v>159</v>
      </c>
      <c r="B165" s="1">
        <f t="shared" si="8"/>
        <v>-82423.85680671837</v>
      </c>
      <c r="C165" s="1">
        <f t="shared" si="9"/>
        <v>-61115.96553449125</v>
      </c>
      <c r="D165" s="1">
        <f t="shared" si="10"/>
        <v>-143539.82234120963</v>
      </c>
      <c r="E165" s="1">
        <f t="shared" si="11"/>
        <v>22141563.610281065</v>
      </c>
    </row>
    <row r="166" spans="1:5" ht="13.5">
      <c r="A166">
        <v>160</v>
      </c>
      <c r="B166" s="1">
        <f t="shared" si="8"/>
        <v>-82650.52241293686</v>
      </c>
      <c r="C166" s="1">
        <f t="shared" si="9"/>
        <v>-60889.29992827277</v>
      </c>
      <c r="D166" s="1">
        <f t="shared" si="10"/>
        <v>-143539.82234120963</v>
      </c>
      <c r="E166" s="1">
        <f t="shared" si="11"/>
        <v>22058913.087868128</v>
      </c>
    </row>
    <row r="167" spans="1:5" ht="13.5">
      <c r="A167">
        <v>161</v>
      </c>
      <c r="B167" s="1">
        <f t="shared" si="8"/>
        <v>-82877.81134957244</v>
      </c>
      <c r="C167" s="1">
        <f t="shared" si="9"/>
        <v>-60662.010991637195</v>
      </c>
      <c r="D167" s="1">
        <f t="shared" si="10"/>
        <v>-143539.82234120963</v>
      </c>
      <c r="E167" s="1">
        <f t="shared" si="11"/>
        <v>21976035.276518557</v>
      </c>
    </row>
    <row r="168" spans="1:5" ht="13.5">
      <c r="A168">
        <v>162</v>
      </c>
      <c r="B168" s="1">
        <f t="shared" si="8"/>
        <v>-83105.72533078378</v>
      </c>
      <c r="C168" s="1">
        <f t="shared" si="9"/>
        <v>-60434.09701042585</v>
      </c>
      <c r="D168" s="1">
        <f t="shared" si="10"/>
        <v>-143539.82234120963</v>
      </c>
      <c r="E168" s="1">
        <f t="shared" si="11"/>
        <v>21892929.551187772</v>
      </c>
    </row>
    <row r="169" spans="1:5" ht="13.5">
      <c r="A169">
        <v>163</v>
      </c>
      <c r="B169" s="1">
        <f t="shared" si="8"/>
        <v>-83334.26607544342</v>
      </c>
      <c r="C169" s="1">
        <f t="shared" si="9"/>
        <v>-60205.55626576621</v>
      </c>
      <c r="D169" s="1">
        <f t="shared" si="10"/>
        <v>-143539.82234120963</v>
      </c>
      <c r="E169" s="1">
        <f t="shared" si="11"/>
        <v>21809595.28511233</v>
      </c>
    </row>
    <row r="170" spans="1:5" ht="13.5">
      <c r="A170">
        <v>164</v>
      </c>
      <c r="B170" s="1">
        <f t="shared" si="8"/>
        <v>-83563.43530715088</v>
      </c>
      <c r="C170" s="1">
        <f t="shared" si="9"/>
        <v>-59976.387034058745</v>
      </c>
      <c r="D170" s="1">
        <f t="shared" si="10"/>
        <v>-143539.82234120963</v>
      </c>
      <c r="E170" s="1">
        <f t="shared" si="11"/>
        <v>21726031.849805176</v>
      </c>
    </row>
    <row r="171" spans="1:5" ht="13.5">
      <c r="A171">
        <v>165</v>
      </c>
      <c r="B171" s="1">
        <f t="shared" si="8"/>
        <v>-83793.23475424555</v>
      </c>
      <c r="C171" s="1">
        <f t="shared" si="9"/>
        <v>-59746.587586964066</v>
      </c>
      <c r="D171" s="1">
        <f t="shared" si="10"/>
        <v>-143539.82234120963</v>
      </c>
      <c r="E171" s="1">
        <f t="shared" si="11"/>
        <v>21642238.61505093</v>
      </c>
    </row>
    <row r="172" spans="1:5" ht="13.5">
      <c r="A172">
        <v>166</v>
      </c>
      <c r="B172" s="1">
        <f t="shared" si="8"/>
        <v>-84023.66614981974</v>
      </c>
      <c r="C172" s="1">
        <f t="shared" si="9"/>
        <v>-59516.156191389884</v>
      </c>
      <c r="D172" s="1">
        <f t="shared" si="10"/>
        <v>-143539.82234120963</v>
      </c>
      <c r="E172" s="1">
        <f t="shared" si="11"/>
        <v>21558214.94890111</v>
      </c>
    </row>
    <row r="173" spans="1:5" ht="13.5">
      <c r="A173">
        <v>167</v>
      </c>
      <c r="B173" s="1">
        <f t="shared" si="8"/>
        <v>-84254.73123173174</v>
      </c>
      <c r="C173" s="1">
        <f t="shared" si="9"/>
        <v>-59285.09110947789</v>
      </c>
      <c r="D173" s="1">
        <f t="shared" si="10"/>
        <v>-143539.82234120963</v>
      </c>
      <c r="E173" s="1">
        <f t="shared" si="11"/>
        <v>21473960.21766938</v>
      </c>
    </row>
    <row r="174" spans="1:8" ht="13.5">
      <c r="A174">
        <v>168</v>
      </c>
      <c r="B174" s="1">
        <f t="shared" si="8"/>
        <v>-84486.431742619</v>
      </c>
      <c r="C174" s="1">
        <f t="shared" si="9"/>
        <v>-59053.39059859063</v>
      </c>
      <c r="D174" s="1">
        <f t="shared" si="10"/>
        <v>-143539.82234120963</v>
      </c>
      <c r="E174" s="1">
        <f t="shared" si="11"/>
        <v>21389473.78592676</v>
      </c>
      <c r="G174" s="6">
        <f>SUM(B163:B174)</f>
        <v>-998683.8827348714</v>
      </c>
      <c r="H174" s="6">
        <f>SUM(C163:C174)</f>
        <v>-723793.985359644</v>
      </c>
    </row>
    <row r="175" spans="1:5" ht="13.5">
      <c r="A175">
        <v>169</v>
      </c>
      <c r="B175" s="1">
        <f t="shared" si="8"/>
        <v>-84718.76942991119</v>
      </c>
      <c r="C175" s="1">
        <f t="shared" si="9"/>
        <v>-58821.05291129843</v>
      </c>
      <c r="D175" s="1">
        <f t="shared" si="10"/>
        <v>-143539.82234120963</v>
      </c>
      <c r="E175" s="1">
        <f t="shared" si="11"/>
        <v>21304755.01649685</v>
      </c>
    </row>
    <row r="176" spans="1:5" ht="13.5">
      <c r="A176">
        <v>170</v>
      </c>
      <c r="B176" s="1">
        <f t="shared" si="8"/>
        <v>-84951.74604584348</v>
      </c>
      <c r="C176" s="1">
        <f t="shared" si="9"/>
        <v>-58588.07629536615</v>
      </c>
      <c r="D176" s="1">
        <f t="shared" si="10"/>
        <v>-143539.82234120963</v>
      </c>
      <c r="E176" s="1">
        <f t="shared" si="11"/>
        <v>21219803.270451006</v>
      </c>
    </row>
    <row r="177" spans="1:5" ht="13.5">
      <c r="A177">
        <v>171</v>
      </c>
      <c r="B177" s="1">
        <f t="shared" si="8"/>
        <v>-85185.36334746955</v>
      </c>
      <c r="C177" s="1">
        <f t="shared" si="9"/>
        <v>-58354.458993740074</v>
      </c>
      <c r="D177" s="1">
        <f t="shared" si="10"/>
        <v>-143539.82234120963</v>
      </c>
      <c r="E177" s="1">
        <f t="shared" si="11"/>
        <v>21134617.907103535</v>
      </c>
    </row>
    <row r="178" spans="1:5" ht="13.5">
      <c r="A178">
        <v>172</v>
      </c>
      <c r="B178" s="1">
        <f t="shared" si="8"/>
        <v>-85419.62309667509</v>
      </c>
      <c r="C178" s="1">
        <f t="shared" si="9"/>
        <v>-58120.19924453453</v>
      </c>
      <c r="D178" s="1">
        <f t="shared" si="10"/>
        <v>-143539.82234120963</v>
      </c>
      <c r="E178" s="1">
        <f t="shared" si="11"/>
        <v>21049198.28400686</v>
      </c>
    </row>
    <row r="179" spans="1:5" ht="13.5">
      <c r="A179">
        <v>173</v>
      </c>
      <c r="B179" s="1">
        <f t="shared" si="8"/>
        <v>-85654.52706019094</v>
      </c>
      <c r="C179" s="1">
        <f t="shared" si="9"/>
        <v>-57885.29528101868</v>
      </c>
      <c r="D179" s="1">
        <f t="shared" si="10"/>
        <v>-143539.82234120963</v>
      </c>
      <c r="E179" s="1">
        <f t="shared" si="11"/>
        <v>20963543.756946668</v>
      </c>
    </row>
    <row r="180" spans="1:5" ht="13.5">
      <c r="A180">
        <v>174</v>
      </c>
      <c r="B180" s="1">
        <f t="shared" si="8"/>
        <v>-85890.07700960647</v>
      </c>
      <c r="C180" s="1">
        <f t="shared" si="9"/>
        <v>-57649.74533160317</v>
      </c>
      <c r="D180" s="1">
        <f t="shared" si="10"/>
        <v>-143539.82234120963</v>
      </c>
      <c r="E180" s="1">
        <f t="shared" si="11"/>
        <v>20877653.67993706</v>
      </c>
    </row>
    <row r="181" spans="1:5" ht="13.5">
      <c r="A181">
        <v>175</v>
      </c>
      <c r="B181" s="1">
        <f t="shared" si="8"/>
        <v>-86126.27472138287</v>
      </c>
      <c r="C181" s="1">
        <f t="shared" si="9"/>
        <v>-57413.54761982676</v>
      </c>
      <c r="D181" s="1">
        <f t="shared" si="10"/>
        <v>-143539.82234120963</v>
      </c>
      <c r="E181" s="1">
        <f t="shared" si="11"/>
        <v>20791527.405215677</v>
      </c>
    </row>
    <row r="182" spans="1:5" ht="13.5">
      <c r="A182">
        <v>176</v>
      </c>
      <c r="B182" s="1">
        <f t="shared" si="8"/>
        <v>-86363.12197686666</v>
      </c>
      <c r="C182" s="1">
        <f t="shared" si="9"/>
        <v>-57176.70036434296</v>
      </c>
      <c r="D182" s="1">
        <f t="shared" si="10"/>
        <v>-143539.82234120963</v>
      </c>
      <c r="E182" s="1">
        <f t="shared" si="11"/>
        <v>20705164.28323881</v>
      </c>
    </row>
    <row r="183" spans="1:5" ht="13.5">
      <c r="A183">
        <v>177</v>
      </c>
      <c r="B183" s="1">
        <f t="shared" si="8"/>
        <v>-86600.62056230308</v>
      </c>
      <c r="C183" s="1">
        <f t="shared" si="9"/>
        <v>-56939.20177890655</v>
      </c>
      <c r="D183" s="1">
        <f t="shared" si="10"/>
        <v>-143539.82234120963</v>
      </c>
      <c r="E183" s="1">
        <f t="shared" si="11"/>
        <v>20618563.662676506</v>
      </c>
    </row>
    <row r="184" spans="1:5" ht="13.5">
      <c r="A184">
        <v>178</v>
      </c>
      <c r="B184" s="1">
        <f t="shared" si="8"/>
        <v>-86838.77226884943</v>
      </c>
      <c r="C184" s="1">
        <f t="shared" si="9"/>
        <v>-56701.0500723602</v>
      </c>
      <c r="D184" s="1">
        <f t="shared" si="10"/>
        <v>-143539.82234120963</v>
      </c>
      <c r="E184" s="1">
        <f t="shared" si="11"/>
        <v>20531724.890407655</v>
      </c>
    </row>
    <row r="185" spans="1:5" ht="13.5">
      <c r="A185">
        <v>179</v>
      </c>
      <c r="B185" s="1">
        <f t="shared" si="8"/>
        <v>-87077.57889258876</v>
      </c>
      <c r="C185" s="1">
        <f t="shared" si="9"/>
        <v>-56462.243448620866</v>
      </c>
      <c r="D185" s="1">
        <f t="shared" si="10"/>
        <v>-143539.82234120963</v>
      </c>
      <c r="E185" s="1">
        <f t="shared" si="11"/>
        <v>20444647.311515067</v>
      </c>
    </row>
    <row r="186" spans="1:8" ht="13.5">
      <c r="A186">
        <v>180</v>
      </c>
      <c r="B186" s="1">
        <f t="shared" si="8"/>
        <v>-87317.04223454339</v>
      </c>
      <c r="C186" s="1">
        <f t="shared" si="9"/>
        <v>-56222.78010666624</v>
      </c>
      <c r="D186" s="1">
        <f t="shared" si="10"/>
        <v>-143539.82234120963</v>
      </c>
      <c r="E186" s="1">
        <f t="shared" si="11"/>
        <v>20357330.269280523</v>
      </c>
      <c r="G186" s="6">
        <f>SUM(B175:B186)</f>
        <v>-1032143.5166462308</v>
      </c>
      <c r="H186" s="6">
        <f>SUM(C175:C186)</f>
        <v>-690334.3514482847</v>
      </c>
    </row>
    <row r="187" spans="1:5" ht="13.5">
      <c r="A187">
        <v>181</v>
      </c>
      <c r="B187" s="1">
        <f t="shared" si="8"/>
        <v>-87557.16410068836</v>
      </c>
      <c r="C187" s="1">
        <f t="shared" si="9"/>
        <v>-55982.65824052126</v>
      </c>
      <c r="D187" s="1">
        <f t="shared" si="10"/>
        <v>-143539.82234120963</v>
      </c>
      <c r="E187" s="1">
        <f t="shared" si="11"/>
        <v>20269773.105179835</v>
      </c>
    </row>
    <row r="188" spans="1:5" ht="13.5">
      <c r="A188">
        <v>182</v>
      </c>
      <c r="B188" s="1">
        <f t="shared" si="8"/>
        <v>-87797.94630196528</v>
      </c>
      <c r="C188" s="1">
        <f t="shared" si="9"/>
        <v>-55741.87603924436</v>
      </c>
      <c r="D188" s="1">
        <f t="shared" si="10"/>
        <v>-143539.82234120963</v>
      </c>
      <c r="E188" s="1">
        <f t="shared" si="11"/>
        <v>20181975.15887787</v>
      </c>
    </row>
    <row r="189" spans="1:5" ht="13.5">
      <c r="A189">
        <v>183</v>
      </c>
      <c r="B189" s="1">
        <f t="shared" si="8"/>
        <v>-88039.39065429565</v>
      </c>
      <c r="C189" s="1">
        <f t="shared" si="9"/>
        <v>-55500.431686913966</v>
      </c>
      <c r="D189" s="1">
        <f t="shared" si="10"/>
        <v>-143539.82234120963</v>
      </c>
      <c r="E189" s="1">
        <f t="shared" si="11"/>
        <v>20093935.768223573</v>
      </c>
    </row>
    <row r="190" spans="1:5" ht="13.5">
      <c r="A190">
        <v>184</v>
      </c>
      <c r="B190" s="1">
        <f t="shared" si="8"/>
        <v>-88281.49897859499</v>
      </c>
      <c r="C190" s="1">
        <f t="shared" si="9"/>
        <v>-55258.32336261463</v>
      </c>
      <c r="D190" s="1">
        <f t="shared" si="10"/>
        <v>-143539.82234120963</v>
      </c>
      <c r="E190" s="1">
        <f t="shared" si="11"/>
        <v>20005654.269244976</v>
      </c>
    </row>
    <row r="191" spans="1:5" ht="13.5">
      <c r="A191">
        <v>185</v>
      </c>
      <c r="B191" s="1">
        <f t="shared" si="8"/>
        <v>-88524.27310078614</v>
      </c>
      <c r="C191" s="1">
        <f t="shared" si="9"/>
        <v>-55015.54924042348</v>
      </c>
      <c r="D191" s="1">
        <f t="shared" si="10"/>
        <v>-143539.82234120963</v>
      </c>
      <c r="E191" s="1">
        <f t="shared" si="11"/>
        <v>19917129.99614419</v>
      </c>
    </row>
    <row r="192" spans="1:5" ht="13.5">
      <c r="A192">
        <v>186</v>
      </c>
      <c r="B192" s="1">
        <f t="shared" si="8"/>
        <v>-88767.7148518133</v>
      </c>
      <c r="C192" s="1">
        <f t="shared" si="9"/>
        <v>-54772.10748939632</v>
      </c>
      <c r="D192" s="1">
        <f t="shared" si="10"/>
        <v>-143539.82234120963</v>
      </c>
      <c r="E192" s="1">
        <f t="shared" si="11"/>
        <v>19828362.28129238</v>
      </c>
    </row>
    <row r="193" spans="1:5" ht="13.5">
      <c r="A193">
        <v>187</v>
      </c>
      <c r="B193" s="1">
        <f t="shared" si="8"/>
        <v>-89011.82606765575</v>
      </c>
      <c r="C193" s="1">
        <f t="shared" si="9"/>
        <v>-54527.996273553865</v>
      </c>
      <c r="D193" s="1">
        <f t="shared" si="10"/>
        <v>-143539.82234120963</v>
      </c>
      <c r="E193" s="1">
        <f t="shared" si="11"/>
        <v>19739350.455224723</v>
      </c>
    </row>
    <row r="194" spans="1:5" ht="13.5">
      <c r="A194">
        <v>188</v>
      </c>
      <c r="B194" s="1">
        <f t="shared" si="8"/>
        <v>-89256.60858934183</v>
      </c>
      <c r="C194" s="1">
        <f t="shared" si="9"/>
        <v>-54283.213751867785</v>
      </c>
      <c r="D194" s="1">
        <f t="shared" si="10"/>
        <v>-143539.82234120963</v>
      </c>
      <c r="E194" s="1">
        <f t="shared" si="11"/>
        <v>19650093.846635383</v>
      </c>
    </row>
    <row r="195" spans="1:5" ht="13.5">
      <c r="A195">
        <v>189</v>
      </c>
      <c r="B195" s="1">
        <f t="shared" si="8"/>
        <v>-89502.06426296252</v>
      </c>
      <c r="C195" s="1">
        <f t="shared" si="9"/>
        <v>-54037.75807824711</v>
      </c>
      <c r="D195" s="1">
        <f t="shared" si="10"/>
        <v>-143539.82234120963</v>
      </c>
      <c r="E195" s="1">
        <f t="shared" si="11"/>
        <v>19560591.78237242</v>
      </c>
    </row>
    <row r="196" spans="1:5" ht="13.5">
      <c r="A196">
        <v>190</v>
      </c>
      <c r="B196" s="1">
        <f t="shared" si="8"/>
        <v>-89748.19493968567</v>
      </c>
      <c r="C196" s="1">
        <f t="shared" si="9"/>
        <v>-53791.62740152396</v>
      </c>
      <c r="D196" s="1">
        <f t="shared" si="10"/>
        <v>-143539.82234120963</v>
      </c>
      <c r="E196" s="1">
        <f t="shared" si="11"/>
        <v>19470843.587432735</v>
      </c>
    </row>
    <row r="197" spans="1:5" ht="13.5">
      <c r="A197">
        <v>191</v>
      </c>
      <c r="B197" s="1">
        <f t="shared" si="8"/>
        <v>-89995.00247576981</v>
      </c>
      <c r="C197" s="1">
        <f t="shared" si="9"/>
        <v>-53544.81986543982</v>
      </c>
      <c r="D197" s="1">
        <f t="shared" si="10"/>
        <v>-143539.82234120963</v>
      </c>
      <c r="E197" s="1">
        <f t="shared" si="11"/>
        <v>19380848.584956966</v>
      </c>
    </row>
    <row r="198" spans="1:8" ht="13.5">
      <c r="A198">
        <v>192</v>
      </c>
      <c r="B198" s="1">
        <f t="shared" si="8"/>
        <v>-90242.48873257819</v>
      </c>
      <c r="C198" s="1">
        <f t="shared" si="9"/>
        <v>-53297.33360863144</v>
      </c>
      <c r="D198" s="1">
        <f t="shared" si="10"/>
        <v>-143539.82234120963</v>
      </c>
      <c r="E198" s="1">
        <f t="shared" si="11"/>
        <v>19290606.09622439</v>
      </c>
      <c r="G198" s="6">
        <f>SUM(B187:B198)</f>
        <v>-1066724.1730561375</v>
      </c>
      <c r="H198" s="6">
        <f>SUM(C187:C198)</f>
        <v>-655753.695038378</v>
      </c>
    </row>
    <row r="199" spans="1:5" ht="13.5">
      <c r="A199">
        <v>193</v>
      </c>
      <c r="B199" s="1">
        <f t="shared" si="8"/>
        <v>-90490.65557659278</v>
      </c>
      <c r="C199" s="1">
        <f t="shared" si="9"/>
        <v>-53049.16676461685</v>
      </c>
      <c r="D199" s="1">
        <f t="shared" si="10"/>
        <v>-143539.82234120963</v>
      </c>
      <c r="E199" s="1">
        <f t="shared" si="11"/>
        <v>19200115.440647796</v>
      </c>
    </row>
    <row r="200" spans="1:5" ht="13.5">
      <c r="A200">
        <v>194</v>
      </c>
      <c r="B200" s="1">
        <f aca="true" t="shared" si="12" ref="B200:B263">IF(A200&gt;$C$4*12,0,PPMT($C$2/100/12,A200,$C$4*12,$C$3))</f>
        <v>-90739.50487942841</v>
      </c>
      <c r="C200" s="1">
        <f aca="true" t="shared" si="13" ref="C200:C263">IF(A200&gt;$C$4*12,0,IPMT($C$2/100/12,A200,$C$4*12,$C$3,0))</f>
        <v>-52800.31746178122</v>
      </c>
      <c r="D200" s="1">
        <f aca="true" t="shared" si="14" ref="D200:D263">SUM(B200:C200)</f>
        <v>-143539.82234120963</v>
      </c>
      <c r="E200" s="1">
        <f t="shared" si="11"/>
        <v>19109375.935768366</v>
      </c>
    </row>
    <row r="201" spans="1:5" ht="13.5">
      <c r="A201">
        <v>195</v>
      </c>
      <c r="B201" s="1">
        <f t="shared" si="12"/>
        <v>-90989.03851784684</v>
      </c>
      <c r="C201" s="1">
        <f t="shared" si="13"/>
        <v>-52550.783823362784</v>
      </c>
      <c r="D201" s="1">
        <f t="shared" si="14"/>
        <v>-143539.82234120963</v>
      </c>
      <c r="E201" s="1">
        <f aca="true" t="shared" si="15" ref="E201:E264">E200+B201</f>
        <v>19018386.89725052</v>
      </c>
    </row>
    <row r="202" spans="1:5" ht="13.5">
      <c r="A202">
        <v>196</v>
      </c>
      <c r="B202" s="1">
        <f t="shared" si="12"/>
        <v>-91239.25837377089</v>
      </c>
      <c r="C202" s="1">
        <f t="shared" si="13"/>
        <v>-52300.56396743873</v>
      </c>
      <c r="D202" s="1">
        <f t="shared" si="14"/>
        <v>-143539.82234120963</v>
      </c>
      <c r="E202" s="1">
        <f t="shared" si="15"/>
        <v>18927147.638876747</v>
      </c>
    </row>
    <row r="203" spans="1:5" ht="13.5">
      <c r="A203">
        <v>197</v>
      </c>
      <c r="B203" s="1">
        <f t="shared" si="12"/>
        <v>-91490.16633429879</v>
      </c>
      <c r="C203" s="1">
        <f t="shared" si="13"/>
        <v>-52049.656006910845</v>
      </c>
      <c r="D203" s="1">
        <f t="shared" si="14"/>
        <v>-143539.82234120963</v>
      </c>
      <c r="E203" s="1">
        <f t="shared" si="15"/>
        <v>18835657.47254245</v>
      </c>
    </row>
    <row r="204" spans="1:5" ht="13.5">
      <c r="A204">
        <v>198</v>
      </c>
      <c r="B204" s="1">
        <f t="shared" si="12"/>
        <v>-91741.76429171811</v>
      </c>
      <c r="C204" s="1">
        <f t="shared" si="13"/>
        <v>-51798.05804949152</v>
      </c>
      <c r="D204" s="1">
        <f t="shared" si="14"/>
        <v>-143539.82234120963</v>
      </c>
      <c r="E204" s="1">
        <f t="shared" si="15"/>
        <v>18743915.70825073</v>
      </c>
    </row>
    <row r="205" spans="1:5" ht="13.5">
      <c r="A205">
        <v>199</v>
      </c>
      <c r="B205" s="1">
        <f t="shared" si="12"/>
        <v>-91994.05414352033</v>
      </c>
      <c r="C205" s="1">
        <f t="shared" si="13"/>
        <v>-51545.76819768929</v>
      </c>
      <c r="D205" s="1">
        <f t="shared" si="14"/>
        <v>-143539.82234120963</v>
      </c>
      <c r="E205" s="1">
        <f t="shared" si="15"/>
        <v>18651921.65410721</v>
      </c>
    </row>
    <row r="206" spans="1:5" ht="13.5">
      <c r="A206">
        <v>200</v>
      </c>
      <c r="B206" s="1">
        <f t="shared" si="12"/>
        <v>-92247.03779241504</v>
      </c>
      <c r="C206" s="1">
        <f t="shared" si="13"/>
        <v>-51292.784548794596</v>
      </c>
      <c r="D206" s="1">
        <f t="shared" si="14"/>
        <v>-143539.82234120963</v>
      </c>
      <c r="E206" s="1">
        <f t="shared" si="15"/>
        <v>18559674.616314795</v>
      </c>
    </row>
    <row r="207" spans="1:5" ht="13.5">
      <c r="A207">
        <v>201</v>
      </c>
      <c r="B207" s="1">
        <f t="shared" si="12"/>
        <v>-92500.71714634416</v>
      </c>
      <c r="C207" s="1">
        <f t="shared" si="13"/>
        <v>-51039.10519486546</v>
      </c>
      <c r="D207" s="1">
        <f t="shared" si="14"/>
        <v>-143539.82234120963</v>
      </c>
      <c r="E207" s="1">
        <f t="shared" si="15"/>
        <v>18467173.89916845</v>
      </c>
    </row>
    <row r="208" spans="1:5" ht="13.5">
      <c r="A208">
        <v>202</v>
      </c>
      <c r="B208" s="1">
        <f t="shared" si="12"/>
        <v>-92755.09411849664</v>
      </c>
      <c r="C208" s="1">
        <f t="shared" si="13"/>
        <v>-50784.72822271299</v>
      </c>
      <c r="D208" s="1">
        <f t="shared" si="14"/>
        <v>-143539.82234120963</v>
      </c>
      <c r="E208" s="1">
        <f t="shared" si="15"/>
        <v>18374418.805049952</v>
      </c>
    </row>
    <row r="209" spans="1:5" ht="13.5">
      <c r="A209">
        <v>203</v>
      </c>
      <c r="B209" s="1">
        <f t="shared" si="12"/>
        <v>-93010.17062732247</v>
      </c>
      <c r="C209" s="1">
        <f t="shared" si="13"/>
        <v>-50529.65171388716</v>
      </c>
      <c r="D209" s="1">
        <f t="shared" si="14"/>
        <v>-143539.82234120963</v>
      </c>
      <c r="E209" s="1">
        <f t="shared" si="15"/>
        <v>18281408.63442263</v>
      </c>
    </row>
    <row r="210" spans="1:8" ht="13.5">
      <c r="A210">
        <v>204</v>
      </c>
      <c r="B210" s="1">
        <f t="shared" si="12"/>
        <v>-93265.94859654763</v>
      </c>
      <c r="C210" s="1">
        <f t="shared" si="13"/>
        <v>-50273.87374466199</v>
      </c>
      <c r="D210" s="1">
        <f t="shared" si="14"/>
        <v>-143539.82234120963</v>
      </c>
      <c r="E210" s="1">
        <f t="shared" si="15"/>
        <v>18188142.68582608</v>
      </c>
      <c r="G210" s="6">
        <f>SUM(B199:B210)</f>
        <v>-1102463.4103983021</v>
      </c>
      <c r="H210" s="6">
        <f>SUM(C199:C210)</f>
        <v>-620014.4576962135</v>
      </c>
    </row>
    <row r="211" spans="1:5" ht="13.5">
      <c r="A211">
        <v>205</v>
      </c>
      <c r="B211" s="1">
        <f t="shared" si="12"/>
        <v>-93522.42995518813</v>
      </c>
      <c r="C211" s="1">
        <f t="shared" si="13"/>
        <v>-50017.39238602149</v>
      </c>
      <c r="D211" s="1">
        <f t="shared" si="14"/>
        <v>-143539.82234120963</v>
      </c>
      <c r="E211" s="1">
        <f t="shared" si="15"/>
        <v>18094620.255870894</v>
      </c>
    </row>
    <row r="212" spans="1:5" ht="13.5">
      <c r="A212">
        <v>206</v>
      </c>
      <c r="B212" s="1">
        <f t="shared" si="12"/>
        <v>-93779.61663756489</v>
      </c>
      <c r="C212" s="1">
        <f t="shared" si="13"/>
        <v>-49760.20570364474</v>
      </c>
      <c r="D212" s="1">
        <f t="shared" si="14"/>
        <v>-143539.82234120963</v>
      </c>
      <c r="E212" s="1">
        <f t="shared" si="15"/>
        <v>18000840.63923333</v>
      </c>
    </row>
    <row r="213" spans="1:5" ht="13.5">
      <c r="A213">
        <v>207</v>
      </c>
      <c r="B213" s="1">
        <f t="shared" si="12"/>
        <v>-94037.51058331817</v>
      </c>
      <c r="C213" s="1">
        <f t="shared" si="13"/>
        <v>-49502.31175789145</v>
      </c>
      <c r="D213" s="1">
        <f t="shared" si="14"/>
        <v>-143539.82234120963</v>
      </c>
      <c r="E213" s="1">
        <f t="shared" si="15"/>
        <v>17906803.12865001</v>
      </c>
    </row>
    <row r="214" spans="1:5" ht="13.5">
      <c r="A214">
        <v>208</v>
      </c>
      <c r="B214" s="1">
        <f t="shared" si="12"/>
        <v>-94296.11373742232</v>
      </c>
      <c r="C214" s="1">
        <f t="shared" si="13"/>
        <v>-49243.70860378731</v>
      </c>
      <c r="D214" s="1">
        <f t="shared" si="14"/>
        <v>-143539.82234120963</v>
      </c>
      <c r="E214" s="1">
        <f t="shared" si="15"/>
        <v>17812507.014912587</v>
      </c>
    </row>
    <row r="215" spans="1:5" ht="13.5">
      <c r="A215">
        <v>209</v>
      </c>
      <c r="B215" s="1">
        <f t="shared" si="12"/>
        <v>-94555.42805020025</v>
      </c>
      <c r="C215" s="1">
        <f t="shared" si="13"/>
        <v>-48984.39429100938</v>
      </c>
      <c r="D215" s="1">
        <f t="shared" si="14"/>
        <v>-143539.82234120963</v>
      </c>
      <c r="E215" s="1">
        <f t="shared" si="15"/>
        <v>17717951.586862385</v>
      </c>
    </row>
    <row r="216" spans="1:5" ht="13.5">
      <c r="A216">
        <v>210</v>
      </c>
      <c r="B216" s="1">
        <f t="shared" si="12"/>
        <v>-94815.45547733831</v>
      </c>
      <c r="C216" s="1">
        <f t="shared" si="13"/>
        <v>-48724.36686387132</v>
      </c>
      <c r="D216" s="1">
        <f t="shared" si="14"/>
        <v>-143539.82234120963</v>
      </c>
      <c r="E216" s="1">
        <f t="shared" si="15"/>
        <v>17623136.131385047</v>
      </c>
    </row>
    <row r="217" spans="1:5" ht="13.5">
      <c r="A217">
        <v>211</v>
      </c>
      <c r="B217" s="1">
        <f t="shared" si="12"/>
        <v>-95076.19797990099</v>
      </c>
      <c r="C217" s="1">
        <f t="shared" si="13"/>
        <v>-48463.62436130865</v>
      </c>
      <c r="D217" s="1">
        <f t="shared" si="14"/>
        <v>-143539.82234120963</v>
      </c>
      <c r="E217" s="1">
        <f t="shared" si="15"/>
        <v>17528059.933405146</v>
      </c>
    </row>
    <row r="218" spans="1:5" ht="13.5">
      <c r="A218">
        <v>212</v>
      </c>
      <c r="B218" s="1">
        <f t="shared" si="12"/>
        <v>-95337.6575243457</v>
      </c>
      <c r="C218" s="1">
        <f t="shared" si="13"/>
        <v>-48202.16481686393</v>
      </c>
      <c r="D218" s="1">
        <f t="shared" si="14"/>
        <v>-143539.82234120963</v>
      </c>
      <c r="E218" s="1">
        <f t="shared" si="15"/>
        <v>17432722.2758808</v>
      </c>
    </row>
    <row r="219" spans="1:5" ht="13.5">
      <c r="A219">
        <v>213</v>
      </c>
      <c r="B219" s="1">
        <f t="shared" si="12"/>
        <v>-95599.83608253766</v>
      </c>
      <c r="C219" s="1">
        <f t="shared" si="13"/>
        <v>-47939.986258671976</v>
      </c>
      <c r="D219" s="1">
        <f t="shared" si="14"/>
        <v>-143539.82234120963</v>
      </c>
      <c r="E219" s="1">
        <f t="shared" si="15"/>
        <v>17337122.439798262</v>
      </c>
    </row>
    <row r="220" spans="1:5" ht="13.5">
      <c r="A220">
        <v>214</v>
      </c>
      <c r="B220" s="1">
        <f t="shared" si="12"/>
        <v>-95862.73563176463</v>
      </c>
      <c r="C220" s="1">
        <f t="shared" si="13"/>
        <v>-47677.08670944499</v>
      </c>
      <c r="D220" s="1">
        <f t="shared" si="14"/>
        <v>-143539.82234120963</v>
      </c>
      <c r="E220" s="1">
        <f t="shared" si="15"/>
        <v>17241259.704166498</v>
      </c>
    </row>
    <row r="221" spans="1:5" ht="13.5">
      <c r="A221">
        <v>215</v>
      </c>
      <c r="B221" s="1">
        <f t="shared" si="12"/>
        <v>-96126.35815475199</v>
      </c>
      <c r="C221" s="1">
        <f t="shared" si="13"/>
        <v>-47413.46418645764</v>
      </c>
      <c r="D221" s="1">
        <f t="shared" si="14"/>
        <v>-143539.82234120963</v>
      </c>
      <c r="E221" s="1">
        <f t="shared" si="15"/>
        <v>17145133.346011747</v>
      </c>
    </row>
    <row r="222" spans="1:8" ht="13.5">
      <c r="A222">
        <v>216</v>
      </c>
      <c r="B222" s="1">
        <f t="shared" si="12"/>
        <v>-96390.70563967756</v>
      </c>
      <c r="C222" s="1">
        <f t="shared" si="13"/>
        <v>-47149.116701532075</v>
      </c>
      <c r="D222" s="1">
        <f t="shared" si="14"/>
        <v>-143539.82234120963</v>
      </c>
      <c r="E222" s="1">
        <f t="shared" si="15"/>
        <v>17048742.640372068</v>
      </c>
      <c r="G222" s="6">
        <f>SUM(B211:B222)</f>
        <v>-1139400.0454540106</v>
      </c>
      <c r="H222" s="6">
        <f>SUM(C211:C222)</f>
        <v>-583077.8226405049</v>
      </c>
    </row>
    <row r="223" spans="1:5" ht="13.5">
      <c r="A223">
        <v>217</v>
      </c>
      <c r="B223" s="1">
        <f t="shared" si="12"/>
        <v>-96655.78008018668</v>
      </c>
      <c r="C223" s="1">
        <f t="shared" si="13"/>
        <v>-46884.04226102294</v>
      </c>
      <c r="D223" s="1">
        <f t="shared" si="14"/>
        <v>-143539.82234120963</v>
      </c>
      <c r="E223" s="1">
        <f t="shared" si="15"/>
        <v>16952086.86029188</v>
      </c>
    </row>
    <row r="224" spans="1:5" ht="13.5">
      <c r="A224">
        <v>218</v>
      </c>
      <c r="B224" s="1">
        <f t="shared" si="12"/>
        <v>-96921.58347540721</v>
      </c>
      <c r="C224" s="1">
        <f t="shared" si="13"/>
        <v>-46618.23886580242</v>
      </c>
      <c r="D224" s="1">
        <f t="shared" si="14"/>
        <v>-143539.82234120963</v>
      </c>
      <c r="E224" s="1">
        <f t="shared" si="15"/>
        <v>16855165.276816472</v>
      </c>
    </row>
    <row r="225" spans="1:5" ht="13.5">
      <c r="A225">
        <v>219</v>
      </c>
      <c r="B225" s="1">
        <f t="shared" si="12"/>
        <v>-97188.11782996457</v>
      </c>
      <c r="C225" s="1">
        <f t="shared" si="13"/>
        <v>-46351.70451124506</v>
      </c>
      <c r="D225" s="1">
        <f t="shared" si="14"/>
        <v>-143539.82234120963</v>
      </c>
      <c r="E225" s="1">
        <f t="shared" si="15"/>
        <v>16757977.158986507</v>
      </c>
    </row>
    <row r="226" spans="1:5" ht="13.5">
      <c r="A226">
        <v>220</v>
      </c>
      <c r="B226" s="1">
        <f t="shared" si="12"/>
        <v>-97455.38515399696</v>
      </c>
      <c r="C226" s="1">
        <f t="shared" si="13"/>
        <v>-46084.43718721266</v>
      </c>
      <c r="D226" s="1">
        <f t="shared" si="14"/>
        <v>-143539.82234120963</v>
      </c>
      <c r="E226" s="1">
        <f t="shared" si="15"/>
        <v>16660521.77383251</v>
      </c>
    </row>
    <row r="227" spans="1:5" ht="13.5">
      <c r="A227">
        <v>221</v>
      </c>
      <c r="B227" s="1">
        <f t="shared" si="12"/>
        <v>-97723.38746317045</v>
      </c>
      <c r="C227" s="1">
        <f t="shared" si="13"/>
        <v>-45816.434878039174</v>
      </c>
      <c r="D227" s="1">
        <f t="shared" si="14"/>
        <v>-143539.82234120963</v>
      </c>
      <c r="E227" s="1">
        <f t="shared" si="15"/>
        <v>16562798.386369338</v>
      </c>
    </row>
    <row r="228" spans="1:5" ht="13.5">
      <c r="A228">
        <v>222</v>
      </c>
      <c r="B228" s="1">
        <f t="shared" si="12"/>
        <v>-97992.12677869419</v>
      </c>
      <c r="C228" s="1">
        <f t="shared" si="13"/>
        <v>-45547.695562515444</v>
      </c>
      <c r="D228" s="1">
        <f t="shared" si="14"/>
        <v>-143539.82234120963</v>
      </c>
      <c r="E228" s="1">
        <f t="shared" si="15"/>
        <v>16464806.259590644</v>
      </c>
    </row>
    <row r="229" spans="1:5" ht="13.5">
      <c r="A229">
        <v>223</v>
      </c>
      <c r="B229" s="1">
        <f t="shared" si="12"/>
        <v>-98261.60512733558</v>
      </c>
      <c r="C229" s="1">
        <f t="shared" si="13"/>
        <v>-45278.21721387404</v>
      </c>
      <c r="D229" s="1">
        <f t="shared" si="14"/>
        <v>-143539.82234120963</v>
      </c>
      <c r="E229" s="1">
        <f t="shared" si="15"/>
        <v>16366544.654463308</v>
      </c>
    </row>
    <row r="230" spans="1:5" ht="13.5">
      <c r="A230">
        <v>224</v>
      </c>
      <c r="B230" s="1">
        <f t="shared" si="12"/>
        <v>-98531.82454143575</v>
      </c>
      <c r="C230" s="1">
        <f t="shared" si="13"/>
        <v>-45007.99779977387</v>
      </c>
      <c r="D230" s="1">
        <f t="shared" si="14"/>
        <v>-143539.82234120963</v>
      </c>
      <c r="E230" s="1">
        <f t="shared" si="15"/>
        <v>16268012.829921871</v>
      </c>
    </row>
    <row r="231" spans="1:5" ht="13.5">
      <c r="A231">
        <v>225</v>
      </c>
      <c r="B231" s="1">
        <f t="shared" si="12"/>
        <v>-98802.78705892473</v>
      </c>
      <c r="C231" s="1">
        <f t="shared" si="13"/>
        <v>-44737.0352822849</v>
      </c>
      <c r="D231" s="1">
        <f t="shared" si="14"/>
        <v>-143539.82234120963</v>
      </c>
      <c r="E231" s="1">
        <f t="shared" si="15"/>
        <v>16169210.042862946</v>
      </c>
    </row>
    <row r="232" spans="1:5" ht="13.5">
      <c r="A232">
        <v>226</v>
      </c>
      <c r="B232" s="1">
        <f t="shared" si="12"/>
        <v>-99074.49472333677</v>
      </c>
      <c r="C232" s="1">
        <f t="shared" si="13"/>
        <v>-44465.327617872856</v>
      </c>
      <c r="D232" s="1">
        <f t="shared" si="14"/>
        <v>-143539.82234120963</v>
      </c>
      <c r="E232" s="1">
        <f t="shared" si="15"/>
        <v>16070135.54813961</v>
      </c>
    </row>
    <row r="233" spans="1:5" ht="13.5">
      <c r="A233">
        <v>227</v>
      </c>
      <c r="B233" s="1">
        <f t="shared" si="12"/>
        <v>-99346.94958382595</v>
      </c>
      <c r="C233" s="1">
        <f t="shared" si="13"/>
        <v>-44192.87275738369</v>
      </c>
      <c r="D233" s="1">
        <f t="shared" si="14"/>
        <v>-143539.82234120963</v>
      </c>
      <c r="E233" s="1">
        <f t="shared" si="15"/>
        <v>15970788.598555783</v>
      </c>
    </row>
    <row r="234" spans="1:8" ht="13.5">
      <c r="A234">
        <v>228</v>
      </c>
      <c r="B234" s="1">
        <f t="shared" si="12"/>
        <v>-99620.15369518148</v>
      </c>
      <c r="C234" s="1">
        <f t="shared" si="13"/>
        <v>-43919.668646028156</v>
      </c>
      <c r="D234" s="1">
        <f t="shared" si="14"/>
        <v>-143539.82234120963</v>
      </c>
      <c r="E234" s="1">
        <f t="shared" si="15"/>
        <v>15871168.444860602</v>
      </c>
      <c r="G234" s="6">
        <f>SUM(B223:B234)</f>
        <v>-1177574.1955114603</v>
      </c>
      <c r="H234" s="6">
        <f>SUM(C223:C234)</f>
        <v>-544903.6725830552</v>
      </c>
    </row>
    <row r="235" spans="1:5" ht="13.5">
      <c r="A235">
        <v>229</v>
      </c>
      <c r="B235" s="1">
        <f t="shared" si="12"/>
        <v>-99894.10911784321</v>
      </c>
      <c r="C235" s="1">
        <f t="shared" si="13"/>
        <v>-43645.71322336641</v>
      </c>
      <c r="D235" s="1">
        <f t="shared" si="14"/>
        <v>-143539.82234120963</v>
      </c>
      <c r="E235" s="1">
        <f t="shared" si="15"/>
        <v>15771274.335742759</v>
      </c>
    </row>
    <row r="236" spans="1:5" ht="13.5">
      <c r="A236">
        <v>230</v>
      </c>
      <c r="B236" s="1">
        <f t="shared" si="12"/>
        <v>-100168.81791791727</v>
      </c>
      <c r="C236" s="1">
        <f t="shared" si="13"/>
        <v>-43371.00442329236</v>
      </c>
      <c r="D236" s="1">
        <f t="shared" si="14"/>
        <v>-143539.82234120963</v>
      </c>
      <c r="E236" s="1">
        <f t="shared" si="15"/>
        <v>15671105.517824842</v>
      </c>
    </row>
    <row r="237" spans="1:5" ht="13.5">
      <c r="A237">
        <v>231</v>
      </c>
      <c r="B237" s="1">
        <f t="shared" si="12"/>
        <v>-100444.28216719156</v>
      </c>
      <c r="C237" s="1">
        <f t="shared" si="13"/>
        <v>-43095.540174018075</v>
      </c>
      <c r="D237" s="1">
        <f t="shared" si="14"/>
        <v>-143539.82234120963</v>
      </c>
      <c r="E237" s="1">
        <f t="shared" si="15"/>
        <v>15570661.235657651</v>
      </c>
    </row>
    <row r="238" spans="1:5" ht="13.5">
      <c r="A238">
        <v>232</v>
      </c>
      <c r="B238" s="1">
        <f t="shared" si="12"/>
        <v>-100720.50394315133</v>
      </c>
      <c r="C238" s="1">
        <f t="shared" si="13"/>
        <v>-42819.318398058305</v>
      </c>
      <c r="D238" s="1">
        <f t="shared" si="14"/>
        <v>-143539.82234120963</v>
      </c>
      <c r="E238" s="1">
        <f t="shared" si="15"/>
        <v>15469940.7317145</v>
      </c>
    </row>
    <row r="239" spans="1:5" ht="13.5">
      <c r="A239">
        <v>233</v>
      </c>
      <c r="B239" s="1">
        <f t="shared" si="12"/>
        <v>-100997.48532899501</v>
      </c>
      <c r="C239" s="1">
        <f t="shared" si="13"/>
        <v>-42542.337012214615</v>
      </c>
      <c r="D239" s="1">
        <f t="shared" si="14"/>
        <v>-143539.82234120963</v>
      </c>
      <c r="E239" s="1">
        <f t="shared" si="15"/>
        <v>15368943.246385505</v>
      </c>
    </row>
    <row r="240" spans="1:5" ht="13.5">
      <c r="A240">
        <v>234</v>
      </c>
      <c r="B240" s="1">
        <f t="shared" si="12"/>
        <v>-101275.22841364975</v>
      </c>
      <c r="C240" s="1">
        <f t="shared" si="13"/>
        <v>-42264.59392755988</v>
      </c>
      <c r="D240" s="1">
        <f t="shared" si="14"/>
        <v>-143539.82234120963</v>
      </c>
      <c r="E240" s="1">
        <f t="shared" si="15"/>
        <v>15267668.017971857</v>
      </c>
    </row>
    <row r="241" spans="1:5" ht="13.5">
      <c r="A241">
        <v>235</v>
      </c>
      <c r="B241" s="1">
        <f t="shared" si="12"/>
        <v>-101553.7352917873</v>
      </c>
      <c r="C241" s="1">
        <f t="shared" si="13"/>
        <v>-41986.08704942233</v>
      </c>
      <c r="D241" s="1">
        <f t="shared" si="14"/>
        <v>-143539.82234120963</v>
      </c>
      <c r="E241" s="1">
        <f t="shared" si="15"/>
        <v>15166114.28268007</v>
      </c>
    </row>
    <row r="242" spans="1:5" ht="13.5">
      <c r="A242">
        <v>236</v>
      </c>
      <c r="B242" s="1">
        <f t="shared" si="12"/>
        <v>-101833.00806383972</v>
      </c>
      <c r="C242" s="1">
        <f t="shared" si="13"/>
        <v>-41706.814277369915</v>
      </c>
      <c r="D242" s="1">
        <f t="shared" si="14"/>
        <v>-143539.82234120963</v>
      </c>
      <c r="E242" s="1">
        <f t="shared" si="15"/>
        <v>15064281.27461623</v>
      </c>
    </row>
    <row r="243" spans="1:5" ht="13.5">
      <c r="A243">
        <v>237</v>
      </c>
      <c r="B243" s="1">
        <f t="shared" si="12"/>
        <v>-102113.04883601525</v>
      </c>
      <c r="C243" s="1">
        <f t="shared" si="13"/>
        <v>-41426.77350519438</v>
      </c>
      <c r="D243" s="1">
        <f t="shared" si="14"/>
        <v>-143539.82234120963</v>
      </c>
      <c r="E243" s="1">
        <f t="shared" si="15"/>
        <v>14962168.225780215</v>
      </c>
    </row>
    <row r="244" spans="1:5" ht="13.5">
      <c r="A244">
        <v>238</v>
      </c>
      <c r="B244" s="1">
        <f t="shared" si="12"/>
        <v>-102393.8597203143</v>
      </c>
      <c r="C244" s="1">
        <f t="shared" si="13"/>
        <v>-41145.96262089532</v>
      </c>
      <c r="D244" s="1">
        <f t="shared" si="14"/>
        <v>-143539.82234120963</v>
      </c>
      <c r="E244" s="1">
        <f t="shared" si="15"/>
        <v>14859774.366059901</v>
      </c>
    </row>
    <row r="245" spans="1:5" ht="13.5">
      <c r="A245">
        <v>239</v>
      </c>
      <c r="B245" s="1">
        <f t="shared" si="12"/>
        <v>-102675.44283454516</v>
      </c>
      <c r="C245" s="1">
        <f t="shared" si="13"/>
        <v>-40864.37950666446</v>
      </c>
      <c r="D245" s="1">
        <f t="shared" si="14"/>
        <v>-143539.82234120963</v>
      </c>
      <c r="E245" s="1">
        <f t="shared" si="15"/>
        <v>14757098.923225356</v>
      </c>
    </row>
    <row r="246" spans="1:8" ht="13.5">
      <c r="A246">
        <v>240</v>
      </c>
      <c r="B246" s="1">
        <f t="shared" si="12"/>
        <v>-102957.80030234018</v>
      </c>
      <c r="C246" s="1">
        <f t="shared" si="13"/>
        <v>-40582.02203886945</v>
      </c>
      <c r="D246" s="1">
        <f t="shared" si="14"/>
        <v>-143539.82234120963</v>
      </c>
      <c r="E246" s="1">
        <f t="shared" si="15"/>
        <v>14654141.122923017</v>
      </c>
      <c r="G246" s="6">
        <f>SUM(B235:B246)</f>
        <v>-1217027.32193759</v>
      </c>
      <c r="H246" s="6">
        <f>SUM(C235:C246)</f>
        <v>-505450.5461569255</v>
      </c>
    </row>
    <row r="247" spans="1:5" ht="13.5">
      <c r="A247">
        <v>241</v>
      </c>
      <c r="B247" s="1">
        <f t="shared" si="12"/>
        <v>-103240.93425317161</v>
      </c>
      <c r="C247" s="1">
        <f t="shared" si="13"/>
        <v>-40298.88808803801</v>
      </c>
      <c r="D247" s="1">
        <f t="shared" si="14"/>
        <v>-143539.82234120963</v>
      </c>
      <c r="E247" s="1">
        <f t="shared" si="15"/>
        <v>14550900.188669845</v>
      </c>
    </row>
    <row r="248" spans="1:5" ht="13.5">
      <c r="A248">
        <v>242</v>
      </c>
      <c r="B248" s="1">
        <f t="shared" si="12"/>
        <v>-103524.84682236786</v>
      </c>
      <c r="C248" s="1">
        <f t="shared" si="13"/>
        <v>-40014.97551884177</v>
      </c>
      <c r="D248" s="1">
        <f t="shared" si="14"/>
        <v>-143539.82234120963</v>
      </c>
      <c r="E248" s="1">
        <f t="shared" si="15"/>
        <v>14447375.341847477</v>
      </c>
    </row>
    <row r="249" spans="1:5" ht="13.5">
      <c r="A249">
        <v>243</v>
      </c>
      <c r="B249" s="1">
        <f t="shared" si="12"/>
        <v>-103809.54015112939</v>
      </c>
      <c r="C249" s="1">
        <f t="shared" si="13"/>
        <v>-39730.282190080245</v>
      </c>
      <c r="D249" s="1">
        <f t="shared" si="14"/>
        <v>-143539.82234120963</v>
      </c>
      <c r="E249" s="1">
        <f t="shared" si="15"/>
        <v>14343565.801696349</v>
      </c>
    </row>
    <row r="250" spans="1:5" ht="13.5">
      <c r="A250">
        <v>244</v>
      </c>
      <c r="B250" s="1">
        <f t="shared" si="12"/>
        <v>-104095.01638654496</v>
      </c>
      <c r="C250" s="1">
        <f t="shared" si="13"/>
        <v>-39444.80595466467</v>
      </c>
      <c r="D250" s="1">
        <f t="shared" si="14"/>
        <v>-143539.82234120963</v>
      </c>
      <c r="E250" s="1">
        <f t="shared" si="15"/>
        <v>14239470.785309805</v>
      </c>
    </row>
    <row r="251" spans="1:5" ht="13.5">
      <c r="A251">
        <v>245</v>
      </c>
      <c r="B251" s="1">
        <f t="shared" si="12"/>
        <v>-104381.27768160799</v>
      </c>
      <c r="C251" s="1">
        <f t="shared" si="13"/>
        <v>-39158.54465960164</v>
      </c>
      <c r="D251" s="1">
        <f t="shared" si="14"/>
        <v>-143539.82234120963</v>
      </c>
      <c r="E251" s="1">
        <f t="shared" si="15"/>
        <v>14135089.507628197</v>
      </c>
    </row>
    <row r="252" spans="1:5" ht="13.5">
      <c r="A252">
        <v>246</v>
      </c>
      <c r="B252" s="1">
        <f t="shared" si="12"/>
        <v>-104668.32619523237</v>
      </c>
      <c r="C252" s="1">
        <f t="shared" si="13"/>
        <v>-38871.49614597725</v>
      </c>
      <c r="D252" s="1">
        <f t="shared" si="14"/>
        <v>-143539.82234120963</v>
      </c>
      <c r="E252" s="1">
        <f t="shared" si="15"/>
        <v>14030421.181432964</v>
      </c>
    </row>
    <row r="253" spans="1:5" ht="13.5">
      <c r="A253">
        <v>247</v>
      </c>
      <c r="B253" s="1">
        <f t="shared" si="12"/>
        <v>-104956.16409226926</v>
      </c>
      <c r="C253" s="1">
        <f t="shared" si="13"/>
        <v>-38583.658248940366</v>
      </c>
      <c r="D253" s="1">
        <f t="shared" si="14"/>
        <v>-143539.82234120963</v>
      </c>
      <c r="E253" s="1">
        <f t="shared" si="15"/>
        <v>13925465.017340695</v>
      </c>
    </row>
    <row r="254" spans="1:5" ht="13.5">
      <c r="A254">
        <v>248</v>
      </c>
      <c r="B254" s="1">
        <f t="shared" si="12"/>
        <v>-105244.79354352303</v>
      </c>
      <c r="C254" s="1">
        <f t="shared" si="13"/>
        <v>-38295.028797686595</v>
      </c>
      <c r="D254" s="1">
        <f t="shared" si="14"/>
        <v>-143539.82234120963</v>
      </c>
      <c r="E254" s="1">
        <f t="shared" si="15"/>
        <v>13820220.223797172</v>
      </c>
    </row>
    <row r="255" spans="1:5" ht="13.5">
      <c r="A255">
        <v>249</v>
      </c>
      <c r="B255" s="1">
        <f t="shared" si="12"/>
        <v>-105534.21672576775</v>
      </c>
      <c r="C255" s="1">
        <f t="shared" si="13"/>
        <v>-38005.60561544188</v>
      </c>
      <c r="D255" s="1">
        <f t="shared" si="14"/>
        <v>-143539.82234120963</v>
      </c>
      <c r="E255" s="1">
        <f t="shared" si="15"/>
        <v>13714686.007071404</v>
      </c>
    </row>
    <row r="256" spans="1:5" ht="13.5">
      <c r="A256">
        <v>250</v>
      </c>
      <c r="B256" s="1">
        <f t="shared" si="12"/>
        <v>-105824.43582176359</v>
      </c>
      <c r="C256" s="1">
        <f t="shared" si="13"/>
        <v>-37715.386519446045</v>
      </c>
      <c r="D256" s="1">
        <f t="shared" si="14"/>
        <v>-143539.82234120963</v>
      </c>
      <c r="E256" s="1">
        <f t="shared" si="15"/>
        <v>13608861.57124964</v>
      </c>
    </row>
    <row r="257" spans="1:5" ht="13.5">
      <c r="A257">
        <v>251</v>
      </c>
      <c r="B257" s="1">
        <f t="shared" si="12"/>
        <v>-106115.45302027346</v>
      </c>
      <c r="C257" s="1">
        <f t="shared" si="13"/>
        <v>-37424.369320936166</v>
      </c>
      <c r="D257" s="1">
        <f t="shared" si="14"/>
        <v>-143539.82234120963</v>
      </c>
      <c r="E257" s="1">
        <f t="shared" si="15"/>
        <v>13502746.118229367</v>
      </c>
    </row>
    <row r="258" spans="1:8" ht="13.5">
      <c r="A258">
        <v>252</v>
      </c>
      <c r="B258" s="1">
        <f t="shared" si="12"/>
        <v>-106407.2705160792</v>
      </c>
      <c r="C258" s="1">
        <f t="shared" si="13"/>
        <v>-37132.55182513043</v>
      </c>
      <c r="D258" s="1">
        <f t="shared" si="14"/>
        <v>-143539.82234120963</v>
      </c>
      <c r="E258" s="1">
        <f t="shared" si="15"/>
        <v>13396338.847713288</v>
      </c>
      <c r="G258" s="6">
        <f>SUM(B247:B258)</f>
        <v>-1257802.2752097305</v>
      </c>
      <c r="H258" s="6">
        <f>SUM(C247:C258)</f>
        <v>-464675.59288478503</v>
      </c>
    </row>
    <row r="259" spans="1:5" ht="13.5">
      <c r="A259">
        <v>253</v>
      </c>
      <c r="B259" s="1">
        <f t="shared" si="12"/>
        <v>-106699.8905099984</v>
      </c>
      <c r="C259" s="1">
        <f t="shared" si="13"/>
        <v>-36839.93183121123</v>
      </c>
      <c r="D259" s="1">
        <f t="shared" si="14"/>
        <v>-143539.82234120963</v>
      </c>
      <c r="E259" s="1">
        <f t="shared" si="15"/>
        <v>13289638.95720329</v>
      </c>
    </row>
    <row r="260" spans="1:5" ht="13.5">
      <c r="A260">
        <v>254</v>
      </c>
      <c r="B260" s="1">
        <f t="shared" si="12"/>
        <v>-106993.3152089009</v>
      </c>
      <c r="C260" s="1">
        <f t="shared" si="13"/>
        <v>-36546.507132308725</v>
      </c>
      <c r="D260" s="1">
        <f t="shared" si="14"/>
        <v>-143539.82234120963</v>
      </c>
      <c r="E260" s="1">
        <f t="shared" si="15"/>
        <v>13182645.641994389</v>
      </c>
    </row>
    <row r="261" spans="1:5" ht="13.5">
      <c r="A261">
        <v>255</v>
      </c>
      <c r="B261" s="1">
        <f t="shared" si="12"/>
        <v>-107287.54682572537</v>
      </c>
      <c r="C261" s="1">
        <f t="shared" si="13"/>
        <v>-36252.27551548426</v>
      </c>
      <c r="D261" s="1">
        <f t="shared" si="14"/>
        <v>-143539.82234120963</v>
      </c>
      <c r="E261" s="1">
        <f t="shared" si="15"/>
        <v>13075358.095168663</v>
      </c>
    </row>
    <row r="262" spans="1:5" ht="13.5">
      <c r="A262">
        <v>256</v>
      </c>
      <c r="B262" s="1">
        <f t="shared" si="12"/>
        <v>-107582.58757949615</v>
      </c>
      <c r="C262" s="1">
        <f t="shared" si="13"/>
        <v>-35957.23476171349</v>
      </c>
      <c r="D262" s="1">
        <f t="shared" si="14"/>
        <v>-143539.82234120963</v>
      </c>
      <c r="E262" s="1">
        <f t="shared" si="15"/>
        <v>12967775.507589167</v>
      </c>
    </row>
    <row r="263" spans="1:5" ht="13.5">
      <c r="A263">
        <v>257</v>
      </c>
      <c r="B263" s="1">
        <f t="shared" si="12"/>
        <v>-107878.43969533974</v>
      </c>
      <c r="C263" s="1">
        <f t="shared" si="13"/>
        <v>-35661.38264586989</v>
      </c>
      <c r="D263" s="1">
        <f t="shared" si="14"/>
        <v>-143539.82234120963</v>
      </c>
      <c r="E263" s="1">
        <f t="shared" si="15"/>
        <v>12859897.067893827</v>
      </c>
    </row>
    <row r="264" spans="1:5" ht="13.5">
      <c r="A264">
        <v>258</v>
      </c>
      <c r="B264" s="1">
        <f aca="true" t="shared" si="16" ref="B264:B327">IF(A264&gt;$C$4*12,0,PPMT($C$2/100/12,A264,$C$4*12,$C$3))</f>
        <v>-108175.10540450196</v>
      </c>
      <c r="C264" s="1">
        <f aca="true" t="shared" si="17" ref="C264:C327">IF(A264&gt;$C$4*12,0,IPMT($C$2/100/12,A264,$C$4*12,$C$3,0))</f>
        <v>-35364.71693670768</v>
      </c>
      <c r="D264" s="1">
        <f aca="true" t="shared" si="18" ref="D264:D327">SUM(B264:C264)</f>
        <v>-143539.82234120963</v>
      </c>
      <c r="E264" s="1">
        <f t="shared" si="15"/>
        <v>12751721.962489326</v>
      </c>
    </row>
    <row r="265" spans="1:5" ht="13.5">
      <c r="A265">
        <v>259</v>
      </c>
      <c r="B265" s="1">
        <f t="shared" si="16"/>
        <v>-108472.5869443643</v>
      </c>
      <c r="C265" s="1">
        <f t="shared" si="17"/>
        <v>-35067.23539684533</v>
      </c>
      <c r="D265" s="1">
        <f t="shared" si="18"/>
        <v>-143539.82234120963</v>
      </c>
      <c r="E265" s="1">
        <f aca="true" t="shared" si="19" ref="E265:E328">E264+B265</f>
        <v>12643249.375544962</v>
      </c>
    </row>
    <row r="266" spans="1:5" ht="13.5">
      <c r="A266">
        <v>260</v>
      </c>
      <c r="B266" s="1">
        <f t="shared" si="16"/>
        <v>-108770.8865584613</v>
      </c>
      <c r="C266" s="1">
        <f t="shared" si="17"/>
        <v>-34768.93578274833</v>
      </c>
      <c r="D266" s="1">
        <f t="shared" si="18"/>
        <v>-143539.82234120963</v>
      </c>
      <c r="E266" s="1">
        <f t="shared" si="19"/>
        <v>12534478.4889865</v>
      </c>
    </row>
    <row r="267" spans="1:5" ht="13.5">
      <c r="A267">
        <v>261</v>
      </c>
      <c r="B267" s="1">
        <f t="shared" si="16"/>
        <v>-109070.00649649708</v>
      </c>
      <c r="C267" s="1">
        <f t="shared" si="17"/>
        <v>-34469.815844712546</v>
      </c>
      <c r="D267" s="1">
        <f t="shared" si="18"/>
        <v>-143539.82234120963</v>
      </c>
      <c r="E267" s="1">
        <f t="shared" si="19"/>
        <v>12425408.482490003</v>
      </c>
    </row>
    <row r="268" spans="1:5" ht="13.5">
      <c r="A268">
        <v>262</v>
      </c>
      <c r="B268" s="1">
        <f t="shared" si="16"/>
        <v>-109369.94901436247</v>
      </c>
      <c r="C268" s="1">
        <f t="shared" si="17"/>
        <v>-34169.87332684716</v>
      </c>
      <c r="D268" s="1">
        <f t="shared" si="18"/>
        <v>-143539.82234120963</v>
      </c>
      <c r="E268" s="1">
        <f t="shared" si="19"/>
        <v>12316038.533475641</v>
      </c>
    </row>
    <row r="269" spans="1:5" ht="13.5">
      <c r="A269">
        <v>263</v>
      </c>
      <c r="B269" s="1">
        <f t="shared" si="16"/>
        <v>-109670.71637415193</v>
      </c>
      <c r="C269" s="1">
        <f t="shared" si="17"/>
        <v>-33869.1059670577</v>
      </c>
      <c r="D269" s="1">
        <f t="shared" si="18"/>
        <v>-143539.82234120963</v>
      </c>
      <c r="E269" s="1">
        <f t="shared" si="19"/>
        <v>12206367.81710149</v>
      </c>
    </row>
    <row r="270" spans="1:8" ht="13.5">
      <c r="A270">
        <v>264</v>
      </c>
      <c r="B270" s="1">
        <f t="shared" si="16"/>
        <v>-109972.31084418087</v>
      </c>
      <c r="C270" s="1">
        <f t="shared" si="17"/>
        <v>-33567.51149702876</v>
      </c>
      <c r="D270" s="1">
        <f t="shared" si="18"/>
        <v>-143539.82234120963</v>
      </c>
      <c r="E270" s="1">
        <f t="shared" si="19"/>
        <v>12096395.506257309</v>
      </c>
      <c r="G270" s="6">
        <f>SUM(B259:B270)</f>
        <v>-1299943.3414559804</v>
      </c>
      <c r="H270" s="6">
        <f>SUM(C259:C270)</f>
        <v>-422534.5266385351</v>
      </c>
    </row>
    <row r="271" spans="1:5" ht="13.5">
      <c r="A271">
        <v>265</v>
      </c>
      <c r="B271" s="1">
        <f t="shared" si="16"/>
        <v>-110274.73469900237</v>
      </c>
      <c r="C271" s="1">
        <f t="shared" si="17"/>
        <v>-33265.08764220726</v>
      </c>
      <c r="D271" s="1">
        <f t="shared" si="18"/>
        <v>-143539.82234120963</v>
      </c>
      <c r="E271" s="1">
        <f t="shared" si="19"/>
        <v>11986120.771558307</v>
      </c>
    </row>
    <row r="272" spans="1:5" ht="13.5">
      <c r="A272">
        <v>266</v>
      </c>
      <c r="B272" s="1">
        <f t="shared" si="16"/>
        <v>-110577.99021942465</v>
      </c>
      <c r="C272" s="1">
        <f t="shared" si="17"/>
        <v>-32961.83212178498</v>
      </c>
      <c r="D272" s="1">
        <f t="shared" si="18"/>
        <v>-143539.82234120963</v>
      </c>
      <c r="E272" s="1">
        <f t="shared" si="19"/>
        <v>11875542.781338882</v>
      </c>
    </row>
    <row r="273" spans="1:5" ht="13.5">
      <c r="A273">
        <v>267</v>
      </c>
      <c r="B273" s="1">
        <f t="shared" si="16"/>
        <v>-110882.07969252803</v>
      </c>
      <c r="C273" s="1">
        <f t="shared" si="17"/>
        <v>-32657.74264868159</v>
      </c>
      <c r="D273" s="1">
        <f t="shared" si="18"/>
        <v>-143539.82234120963</v>
      </c>
      <c r="E273" s="1">
        <f t="shared" si="19"/>
        <v>11764660.701646354</v>
      </c>
    </row>
    <row r="274" spans="1:5" ht="13.5">
      <c r="A274">
        <v>268</v>
      </c>
      <c r="B274" s="1">
        <f t="shared" si="16"/>
        <v>-111187.0054116825</v>
      </c>
      <c r="C274" s="1">
        <f t="shared" si="17"/>
        <v>-32352.81692952712</v>
      </c>
      <c r="D274" s="1">
        <f t="shared" si="18"/>
        <v>-143539.82234120963</v>
      </c>
      <c r="E274" s="1">
        <f t="shared" si="19"/>
        <v>11653473.696234671</v>
      </c>
    </row>
    <row r="275" spans="1:5" ht="13.5">
      <c r="A275">
        <v>269</v>
      </c>
      <c r="B275" s="1">
        <f t="shared" si="16"/>
        <v>-111492.76967656463</v>
      </c>
      <c r="C275" s="1">
        <f t="shared" si="17"/>
        <v>-32047.052664645005</v>
      </c>
      <c r="D275" s="1">
        <f t="shared" si="18"/>
        <v>-143539.82234120963</v>
      </c>
      <c r="E275" s="1">
        <f t="shared" si="19"/>
        <v>11541980.926558107</v>
      </c>
    </row>
    <row r="276" spans="1:5" ht="13.5">
      <c r="A276">
        <v>270</v>
      </c>
      <c r="B276" s="1">
        <f t="shared" si="16"/>
        <v>-111799.37479317516</v>
      </c>
      <c r="C276" s="1">
        <f t="shared" si="17"/>
        <v>-31740.44754803447</v>
      </c>
      <c r="D276" s="1">
        <f t="shared" si="18"/>
        <v>-143539.82234120963</v>
      </c>
      <c r="E276" s="1">
        <f t="shared" si="19"/>
        <v>11430181.551764932</v>
      </c>
    </row>
    <row r="277" spans="1:5" ht="13.5">
      <c r="A277">
        <v>271</v>
      </c>
      <c r="B277" s="1">
        <f t="shared" si="16"/>
        <v>-112106.8230738564</v>
      </c>
      <c r="C277" s="1">
        <f t="shared" si="17"/>
        <v>-31432.999267353225</v>
      </c>
      <c r="D277" s="1">
        <f t="shared" si="18"/>
        <v>-143539.82234120963</v>
      </c>
      <c r="E277" s="1">
        <f t="shared" si="19"/>
        <v>11318074.728691075</v>
      </c>
    </row>
    <row r="278" spans="1:5" ht="13.5">
      <c r="A278">
        <v>272</v>
      </c>
      <c r="B278" s="1">
        <f t="shared" si="16"/>
        <v>-112415.11683730953</v>
      </c>
      <c r="C278" s="1">
        <f t="shared" si="17"/>
        <v>-31124.705503900102</v>
      </c>
      <c r="D278" s="1">
        <f t="shared" si="18"/>
        <v>-143539.82234120963</v>
      </c>
      <c r="E278" s="1">
        <f t="shared" si="19"/>
        <v>11205659.611853765</v>
      </c>
    </row>
    <row r="279" spans="1:5" ht="13.5">
      <c r="A279">
        <v>273</v>
      </c>
      <c r="B279" s="1">
        <f t="shared" si="16"/>
        <v>-112724.25840861216</v>
      </c>
      <c r="C279" s="1">
        <f t="shared" si="17"/>
        <v>-30815.563932597463</v>
      </c>
      <c r="D279" s="1">
        <f t="shared" si="18"/>
        <v>-143539.82234120963</v>
      </c>
      <c r="E279" s="1">
        <f t="shared" si="19"/>
        <v>11092935.353445154</v>
      </c>
    </row>
    <row r="280" spans="1:5" ht="13.5">
      <c r="A280">
        <v>274</v>
      </c>
      <c r="B280" s="1">
        <f t="shared" si="16"/>
        <v>-113034.25011923585</v>
      </c>
      <c r="C280" s="1">
        <f t="shared" si="17"/>
        <v>-30505.572221973776</v>
      </c>
      <c r="D280" s="1">
        <f t="shared" si="18"/>
        <v>-143539.82234120963</v>
      </c>
      <c r="E280" s="1">
        <f t="shared" si="19"/>
        <v>10979901.103325918</v>
      </c>
    </row>
    <row r="281" spans="1:5" ht="13.5">
      <c r="A281">
        <v>275</v>
      </c>
      <c r="B281" s="1">
        <f t="shared" si="16"/>
        <v>-113345.09430706373</v>
      </c>
      <c r="C281" s="1">
        <f t="shared" si="17"/>
        <v>-30194.72803414589</v>
      </c>
      <c r="D281" s="1">
        <f t="shared" si="18"/>
        <v>-143539.82234120963</v>
      </c>
      <c r="E281" s="1">
        <f t="shared" si="19"/>
        <v>10866556.009018855</v>
      </c>
    </row>
    <row r="282" spans="1:8" ht="13.5">
      <c r="A282">
        <v>276</v>
      </c>
      <c r="B282" s="1">
        <f t="shared" si="16"/>
        <v>-113656.79331640815</v>
      </c>
      <c r="C282" s="1">
        <f t="shared" si="17"/>
        <v>-29883.02902480148</v>
      </c>
      <c r="D282" s="1">
        <f t="shared" si="18"/>
        <v>-143539.82234120963</v>
      </c>
      <c r="E282" s="1">
        <f t="shared" si="19"/>
        <v>10752899.215702446</v>
      </c>
      <c r="G282" s="6">
        <f>SUM(B271:B282)</f>
        <v>-1343496.290554863</v>
      </c>
      <c r="H282" s="6">
        <f>SUM(C271:C282)</f>
        <v>-378981.57753965235</v>
      </c>
    </row>
    <row r="283" spans="1:5" ht="13.5">
      <c r="A283">
        <v>277</v>
      </c>
      <c r="B283" s="1">
        <f t="shared" si="16"/>
        <v>-113969.34949802827</v>
      </c>
      <c r="C283" s="1">
        <f t="shared" si="17"/>
        <v>-29570.472843181356</v>
      </c>
      <c r="D283" s="1">
        <f t="shared" si="18"/>
        <v>-143539.82234120963</v>
      </c>
      <c r="E283" s="1">
        <f t="shared" si="19"/>
        <v>10638929.866204418</v>
      </c>
    </row>
    <row r="284" spans="1:5" ht="13.5">
      <c r="A284">
        <v>278</v>
      </c>
      <c r="B284" s="1">
        <f t="shared" si="16"/>
        <v>-114282.76520914784</v>
      </c>
      <c r="C284" s="1">
        <f t="shared" si="17"/>
        <v>-29257.057132061786</v>
      </c>
      <c r="D284" s="1">
        <f t="shared" si="18"/>
        <v>-143539.82234120963</v>
      </c>
      <c r="E284" s="1">
        <f t="shared" si="19"/>
        <v>10524647.10099527</v>
      </c>
    </row>
    <row r="285" spans="1:5" ht="13.5">
      <c r="A285">
        <v>279</v>
      </c>
      <c r="B285" s="1">
        <f t="shared" si="16"/>
        <v>-114597.04281347299</v>
      </c>
      <c r="C285" s="1">
        <f t="shared" si="17"/>
        <v>-28942.779527736635</v>
      </c>
      <c r="D285" s="1">
        <f t="shared" si="18"/>
        <v>-143539.82234120963</v>
      </c>
      <c r="E285" s="1">
        <f t="shared" si="19"/>
        <v>10410050.058181798</v>
      </c>
    </row>
    <row r="286" spans="1:5" ht="13.5">
      <c r="A286">
        <v>280</v>
      </c>
      <c r="B286" s="1">
        <f t="shared" si="16"/>
        <v>-114912.18468121006</v>
      </c>
      <c r="C286" s="1">
        <f t="shared" si="17"/>
        <v>-28627.637659999564</v>
      </c>
      <c r="D286" s="1">
        <f t="shared" si="18"/>
        <v>-143539.82234120963</v>
      </c>
      <c r="E286" s="1">
        <f t="shared" si="19"/>
        <v>10295137.873500587</v>
      </c>
    </row>
    <row r="287" spans="1:5" ht="13.5">
      <c r="A287">
        <v>281</v>
      </c>
      <c r="B287" s="1">
        <f t="shared" si="16"/>
        <v>-115228.1931890834</v>
      </c>
      <c r="C287" s="1">
        <f t="shared" si="17"/>
        <v>-28311.629152126225</v>
      </c>
      <c r="D287" s="1">
        <f t="shared" si="18"/>
        <v>-143539.82234120963</v>
      </c>
      <c r="E287" s="1">
        <f t="shared" si="19"/>
        <v>10179909.680311505</v>
      </c>
    </row>
    <row r="288" spans="1:5" ht="13.5">
      <c r="A288">
        <v>282</v>
      </c>
      <c r="B288" s="1">
        <f t="shared" si="16"/>
        <v>-115545.07072035341</v>
      </c>
      <c r="C288" s="1">
        <f t="shared" si="17"/>
        <v>-27994.75162085622</v>
      </c>
      <c r="D288" s="1">
        <f t="shared" si="18"/>
        <v>-143539.82234120963</v>
      </c>
      <c r="E288" s="1">
        <f t="shared" si="19"/>
        <v>10064364.60959115</v>
      </c>
    </row>
    <row r="289" spans="1:5" ht="13.5">
      <c r="A289">
        <v>283</v>
      </c>
      <c r="B289" s="1">
        <f t="shared" si="16"/>
        <v>-115862.81966483436</v>
      </c>
      <c r="C289" s="1">
        <f t="shared" si="17"/>
        <v>-27677.002676375272</v>
      </c>
      <c r="D289" s="1">
        <f t="shared" si="18"/>
        <v>-143539.82234120963</v>
      </c>
      <c r="E289" s="1">
        <f t="shared" si="19"/>
        <v>9948501.789926317</v>
      </c>
    </row>
    <row r="290" spans="1:5" ht="13.5">
      <c r="A290">
        <v>284</v>
      </c>
      <c r="B290" s="1">
        <f t="shared" si="16"/>
        <v>-116181.44241891266</v>
      </c>
      <c r="C290" s="1">
        <f t="shared" si="17"/>
        <v>-27358.379922296976</v>
      </c>
      <c r="D290" s="1">
        <f t="shared" si="18"/>
        <v>-143539.82234120963</v>
      </c>
      <c r="E290" s="1">
        <f t="shared" si="19"/>
        <v>9832320.347507404</v>
      </c>
    </row>
    <row r="291" spans="1:5" ht="13.5">
      <c r="A291">
        <v>285</v>
      </c>
      <c r="B291" s="1">
        <f t="shared" si="16"/>
        <v>-116500.94138556466</v>
      </c>
      <c r="C291" s="1">
        <f t="shared" si="17"/>
        <v>-27038.88095564497</v>
      </c>
      <c r="D291" s="1">
        <f t="shared" si="18"/>
        <v>-143539.82234120963</v>
      </c>
      <c r="E291" s="1">
        <f t="shared" si="19"/>
        <v>9715819.406121839</v>
      </c>
    </row>
    <row r="292" spans="1:5" ht="13.5">
      <c r="A292">
        <v>286</v>
      </c>
      <c r="B292" s="1">
        <f t="shared" si="16"/>
        <v>-116821.31897437497</v>
      </c>
      <c r="C292" s="1">
        <f t="shared" si="17"/>
        <v>-26718.50336683466</v>
      </c>
      <c r="D292" s="1">
        <f t="shared" si="18"/>
        <v>-143539.82234120963</v>
      </c>
      <c r="E292" s="1">
        <f t="shared" si="19"/>
        <v>9598998.087147463</v>
      </c>
    </row>
    <row r="293" spans="1:5" ht="13.5">
      <c r="A293">
        <v>287</v>
      </c>
      <c r="B293" s="1">
        <f t="shared" si="16"/>
        <v>-117142.57760155448</v>
      </c>
      <c r="C293" s="1">
        <f t="shared" si="17"/>
        <v>-26397.244739655147</v>
      </c>
      <c r="D293" s="1">
        <f t="shared" si="18"/>
        <v>-143539.82234120963</v>
      </c>
      <c r="E293" s="1">
        <f t="shared" si="19"/>
        <v>9481855.50954591</v>
      </c>
    </row>
    <row r="294" spans="1:8" ht="13.5">
      <c r="A294">
        <v>288</v>
      </c>
      <c r="B294" s="1">
        <f t="shared" si="16"/>
        <v>-117464.71968995874</v>
      </c>
      <c r="C294" s="1">
        <f t="shared" si="17"/>
        <v>-26075.10265125088</v>
      </c>
      <c r="D294" s="1">
        <f t="shared" si="18"/>
        <v>-143539.82234120963</v>
      </c>
      <c r="E294" s="1">
        <f t="shared" si="19"/>
        <v>9364390.78985595</v>
      </c>
      <c r="G294" s="6">
        <f>SUM(B283:B294)</f>
        <v>-1388508.425846496</v>
      </c>
      <c r="H294" s="6">
        <f>SUM(C283:C294)</f>
        <v>-333969.44224801974</v>
      </c>
    </row>
    <row r="295" spans="1:5" ht="13.5">
      <c r="A295">
        <v>289</v>
      </c>
      <c r="B295" s="1">
        <f t="shared" si="16"/>
        <v>-117787.74766910615</v>
      </c>
      <c r="C295" s="1">
        <f t="shared" si="17"/>
        <v>-25752.074672103474</v>
      </c>
      <c r="D295" s="1">
        <f t="shared" si="18"/>
        <v>-143539.82234120963</v>
      </c>
      <c r="E295" s="1">
        <f t="shared" si="19"/>
        <v>9246603.042186843</v>
      </c>
    </row>
    <row r="296" spans="1:5" ht="13.5">
      <c r="A296">
        <v>290</v>
      </c>
      <c r="B296" s="1">
        <f t="shared" si="16"/>
        <v>-118111.66397519619</v>
      </c>
      <c r="C296" s="1">
        <f t="shared" si="17"/>
        <v>-25428.158366013427</v>
      </c>
      <c r="D296" s="1">
        <f t="shared" si="18"/>
        <v>-143539.82234120963</v>
      </c>
      <c r="E296" s="1">
        <f t="shared" si="19"/>
        <v>9128491.378211647</v>
      </c>
    </row>
    <row r="297" spans="1:5" ht="13.5">
      <c r="A297">
        <v>291</v>
      </c>
      <c r="B297" s="1">
        <f t="shared" si="16"/>
        <v>-118436.471051128</v>
      </c>
      <c r="C297" s="1">
        <f t="shared" si="17"/>
        <v>-25103.351290081624</v>
      </c>
      <c r="D297" s="1">
        <f t="shared" si="18"/>
        <v>-143539.82234120963</v>
      </c>
      <c r="E297" s="1">
        <f t="shared" si="19"/>
        <v>9010054.907160519</v>
      </c>
    </row>
    <row r="298" spans="1:5" ht="13.5">
      <c r="A298">
        <v>292</v>
      </c>
      <c r="B298" s="1">
        <f t="shared" si="16"/>
        <v>-118762.17134651859</v>
      </c>
      <c r="C298" s="1">
        <f t="shared" si="17"/>
        <v>-24777.650994691045</v>
      </c>
      <c r="D298" s="1">
        <f t="shared" si="18"/>
        <v>-143539.82234120963</v>
      </c>
      <c r="E298" s="1">
        <f t="shared" si="19"/>
        <v>8891292.735814</v>
      </c>
    </row>
    <row r="299" spans="1:5" ht="13.5">
      <c r="A299">
        <v>293</v>
      </c>
      <c r="B299" s="1">
        <f t="shared" si="16"/>
        <v>-119088.76731772152</v>
      </c>
      <c r="C299" s="1">
        <f t="shared" si="17"/>
        <v>-24451.05502348811</v>
      </c>
      <c r="D299" s="1">
        <f t="shared" si="18"/>
        <v>-143539.82234120963</v>
      </c>
      <c r="E299" s="1">
        <f t="shared" si="19"/>
        <v>8772203.968496278</v>
      </c>
    </row>
    <row r="300" spans="1:5" ht="13.5">
      <c r="A300">
        <v>294</v>
      </c>
      <c r="B300" s="1">
        <f t="shared" si="16"/>
        <v>-119416.26142784528</v>
      </c>
      <c r="C300" s="1">
        <f t="shared" si="17"/>
        <v>-24123.560913364337</v>
      </c>
      <c r="D300" s="1">
        <f t="shared" si="18"/>
        <v>-143539.82234120963</v>
      </c>
      <c r="E300" s="1">
        <f t="shared" si="19"/>
        <v>8652787.707068432</v>
      </c>
    </row>
    <row r="301" spans="1:5" ht="13.5">
      <c r="A301">
        <v>295</v>
      </c>
      <c r="B301" s="1">
        <f t="shared" si="16"/>
        <v>-119744.65614677183</v>
      </c>
      <c r="C301" s="1">
        <f t="shared" si="17"/>
        <v>-23795.166194437792</v>
      </c>
      <c r="D301" s="1">
        <f t="shared" si="18"/>
        <v>-143539.82234120963</v>
      </c>
      <c r="E301" s="1">
        <f t="shared" si="19"/>
        <v>8533043.05092166</v>
      </c>
    </row>
    <row r="302" spans="1:5" ht="13.5">
      <c r="A302">
        <v>296</v>
      </c>
      <c r="B302" s="1">
        <f t="shared" si="16"/>
        <v>-120073.95395117546</v>
      </c>
      <c r="C302" s="1">
        <f t="shared" si="17"/>
        <v>-23465.868390034168</v>
      </c>
      <c r="D302" s="1">
        <f t="shared" si="18"/>
        <v>-143539.82234120963</v>
      </c>
      <c r="E302" s="1">
        <f t="shared" si="19"/>
        <v>8412969.096970484</v>
      </c>
    </row>
    <row r="303" spans="1:5" ht="13.5">
      <c r="A303">
        <v>297</v>
      </c>
      <c r="B303" s="1">
        <f t="shared" si="16"/>
        <v>-120404.15732454123</v>
      </c>
      <c r="C303" s="1">
        <f t="shared" si="17"/>
        <v>-23135.6650166684</v>
      </c>
      <c r="D303" s="1">
        <f t="shared" si="18"/>
        <v>-143539.82234120963</v>
      </c>
      <c r="E303" s="1">
        <f t="shared" si="19"/>
        <v>8292564.939645942</v>
      </c>
    </row>
    <row r="304" spans="1:5" ht="13.5">
      <c r="A304">
        <v>298</v>
      </c>
      <c r="B304" s="1">
        <f t="shared" si="16"/>
        <v>-120735.26875718369</v>
      </c>
      <c r="C304" s="1">
        <f t="shared" si="17"/>
        <v>-22804.553584025944</v>
      </c>
      <c r="D304" s="1">
        <f t="shared" si="18"/>
        <v>-143539.82234120963</v>
      </c>
      <c r="E304" s="1">
        <f t="shared" si="19"/>
        <v>8171829.670888758</v>
      </c>
    </row>
    <row r="305" spans="1:5" ht="13.5">
      <c r="A305">
        <v>299</v>
      </c>
      <c r="B305" s="1">
        <f t="shared" si="16"/>
        <v>-121067.29074626595</v>
      </c>
      <c r="C305" s="1">
        <f t="shared" si="17"/>
        <v>-22472.53159494368</v>
      </c>
      <c r="D305" s="1">
        <f t="shared" si="18"/>
        <v>-143539.82234120963</v>
      </c>
      <c r="E305" s="1">
        <f t="shared" si="19"/>
        <v>8050762.380142492</v>
      </c>
    </row>
    <row r="306" spans="1:8" ht="13.5">
      <c r="A306">
        <v>300</v>
      </c>
      <c r="B306" s="1">
        <f t="shared" si="16"/>
        <v>-121400.22579581817</v>
      </c>
      <c r="C306" s="1">
        <f t="shared" si="17"/>
        <v>-22139.596545391454</v>
      </c>
      <c r="D306" s="1">
        <f t="shared" si="18"/>
        <v>-143539.82234120963</v>
      </c>
      <c r="E306" s="1">
        <f t="shared" si="19"/>
        <v>7929362.154346674</v>
      </c>
      <c r="G306" s="6">
        <f>SUM(B295:B306)</f>
        <v>-1435028.6355092719</v>
      </c>
      <c r="H306" s="6">
        <f>SUM(C295:C306)</f>
        <v>-287449.2325852434</v>
      </c>
    </row>
    <row r="307" spans="1:5" ht="13.5">
      <c r="A307">
        <v>301</v>
      </c>
      <c r="B307" s="1">
        <f t="shared" si="16"/>
        <v>-121734.07641675668</v>
      </c>
      <c r="C307" s="1">
        <f t="shared" si="17"/>
        <v>-21805.74592445295</v>
      </c>
      <c r="D307" s="1">
        <f t="shared" si="18"/>
        <v>-143539.82234120963</v>
      </c>
      <c r="E307" s="1">
        <f t="shared" si="19"/>
        <v>7807628.077929917</v>
      </c>
    </row>
    <row r="308" spans="1:5" ht="13.5">
      <c r="A308">
        <v>302</v>
      </c>
      <c r="B308" s="1">
        <f t="shared" si="16"/>
        <v>-122068.84512690277</v>
      </c>
      <c r="C308" s="1">
        <f t="shared" si="17"/>
        <v>-21470.977214306855</v>
      </c>
      <c r="D308" s="1">
        <f t="shared" si="18"/>
        <v>-143539.82234120963</v>
      </c>
      <c r="E308" s="1">
        <f t="shared" si="19"/>
        <v>7685559.232803014</v>
      </c>
    </row>
    <row r="309" spans="1:5" ht="13.5">
      <c r="A309">
        <v>303</v>
      </c>
      <c r="B309" s="1">
        <f t="shared" si="16"/>
        <v>-122404.53445100173</v>
      </c>
      <c r="C309" s="1">
        <f t="shared" si="17"/>
        <v>-21135.28789020789</v>
      </c>
      <c r="D309" s="1">
        <f t="shared" si="18"/>
        <v>-143539.82234120963</v>
      </c>
      <c r="E309" s="1">
        <f t="shared" si="19"/>
        <v>7563154.698352013</v>
      </c>
    </row>
    <row r="310" spans="1:5" ht="13.5">
      <c r="A310">
        <v>304</v>
      </c>
      <c r="B310" s="1">
        <f t="shared" si="16"/>
        <v>-122741.146920742</v>
      </c>
      <c r="C310" s="1">
        <f t="shared" si="17"/>
        <v>-20798.675420467618</v>
      </c>
      <c r="D310" s="1">
        <f t="shared" si="18"/>
        <v>-143539.82234120963</v>
      </c>
      <c r="E310" s="1">
        <f t="shared" si="19"/>
        <v>7440413.55143127</v>
      </c>
    </row>
    <row r="311" spans="1:5" ht="13.5">
      <c r="A311">
        <v>305</v>
      </c>
      <c r="B311" s="1">
        <f t="shared" si="16"/>
        <v>-123078.68507477405</v>
      </c>
      <c r="C311" s="1">
        <f t="shared" si="17"/>
        <v>-20461.13726643558</v>
      </c>
      <c r="D311" s="1">
        <f t="shared" si="18"/>
        <v>-143539.82234120963</v>
      </c>
      <c r="E311" s="1">
        <f t="shared" si="19"/>
        <v>7317334.866356497</v>
      </c>
    </row>
    <row r="312" spans="1:5" ht="13.5">
      <c r="A312">
        <v>306</v>
      </c>
      <c r="B312" s="1">
        <f t="shared" si="16"/>
        <v>-123417.15145872968</v>
      </c>
      <c r="C312" s="1">
        <f t="shared" si="17"/>
        <v>-20122.670882479946</v>
      </c>
      <c r="D312" s="1">
        <f t="shared" si="18"/>
        <v>-143539.82234120963</v>
      </c>
      <c r="E312" s="1">
        <f t="shared" si="19"/>
        <v>7193917.714897767</v>
      </c>
    </row>
    <row r="313" spans="1:5" ht="13.5">
      <c r="A313">
        <v>307</v>
      </c>
      <c r="B313" s="1">
        <f t="shared" si="16"/>
        <v>-123756.54862524121</v>
      </c>
      <c r="C313" s="1">
        <f t="shared" si="17"/>
        <v>-19783.27371596841</v>
      </c>
      <c r="D313" s="1">
        <f t="shared" si="18"/>
        <v>-143539.82234120963</v>
      </c>
      <c r="E313" s="1">
        <f t="shared" si="19"/>
        <v>7070161.166272526</v>
      </c>
    </row>
    <row r="314" spans="1:5" ht="13.5">
      <c r="A314">
        <v>308</v>
      </c>
      <c r="B314" s="1">
        <f t="shared" si="16"/>
        <v>-124096.87913396064</v>
      </c>
      <c r="C314" s="1">
        <f t="shared" si="17"/>
        <v>-19442.943207248984</v>
      </c>
      <c r="D314" s="1">
        <f t="shared" si="18"/>
        <v>-143539.82234120963</v>
      </c>
      <c r="E314" s="1">
        <f t="shared" si="19"/>
        <v>6946064.287138565</v>
      </c>
    </row>
    <row r="315" spans="1:5" ht="13.5">
      <c r="A315">
        <v>309</v>
      </c>
      <c r="B315" s="1">
        <f t="shared" si="16"/>
        <v>-124438.14555157901</v>
      </c>
      <c r="C315" s="1">
        <f t="shared" si="17"/>
        <v>-19101.67678963061</v>
      </c>
      <c r="D315" s="1">
        <f t="shared" si="18"/>
        <v>-143539.82234120963</v>
      </c>
      <c r="E315" s="1">
        <f t="shared" si="19"/>
        <v>6821626.141586986</v>
      </c>
    </row>
    <row r="316" spans="1:5" ht="13.5">
      <c r="A316">
        <v>310</v>
      </c>
      <c r="B316" s="1">
        <f t="shared" si="16"/>
        <v>-124780.35045184585</v>
      </c>
      <c r="C316" s="1">
        <f t="shared" si="17"/>
        <v>-18759.471889363773</v>
      </c>
      <c r="D316" s="1">
        <f t="shared" si="18"/>
        <v>-143539.82234120963</v>
      </c>
      <c r="E316" s="1">
        <f t="shared" si="19"/>
        <v>6696845.791135141</v>
      </c>
    </row>
    <row r="317" spans="1:5" ht="13.5">
      <c r="A317">
        <v>311</v>
      </c>
      <c r="B317" s="1">
        <f t="shared" si="16"/>
        <v>-125123.49641558842</v>
      </c>
      <c r="C317" s="1">
        <f t="shared" si="17"/>
        <v>-18416.325925621208</v>
      </c>
      <c r="D317" s="1">
        <f t="shared" si="18"/>
        <v>-143539.82234120963</v>
      </c>
      <c r="E317" s="1">
        <f t="shared" si="19"/>
        <v>6571722.294719553</v>
      </c>
    </row>
    <row r="318" spans="1:8" ht="13.5">
      <c r="A318">
        <v>312</v>
      </c>
      <c r="B318" s="1">
        <f t="shared" si="16"/>
        <v>-125467.58603073133</v>
      </c>
      <c r="C318" s="1">
        <f t="shared" si="17"/>
        <v>-18072.236310478307</v>
      </c>
      <c r="D318" s="1">
        <f t="shared" si="18"/>
        <v>-143539.82234120963</v>
      </c>
      <c r="E318" s="1">
        <f t="shared" si="19"/>
        <v>6446254.708688822</v>
      </c>
      <c r="G318" s="6">
        <f>SUM(B307:B318)</f>
        <v>-1483107.4456578535</v>
      </c>
      <c r="H318" s="6">
        <f>SUM(C307:C318)</f>
        <v>-239370.4224366621</v>
      </c>
    </row>
    <row r="319" spans="1:5" ht="13.5">
      <c r="A319">
        <v>313</v>
      </c>
      <c r="B319" s="1">
        <f t="shared" si="16"/>
        <v>-125812.6218923158</v>
      </c>
      <c r="C319" s="1">
        <f t="shared" si="17"/>
        <v>-17727.200448893822</v>
      </c>
      <c r="D319" s="1">
        <f t="shared" si="18"/>
        <v>-143539.82234120963</v>
      </c>
      <c r="E319" s="1">
        <f t="shared" si="19"/>
        <v>6320442.086796505</v>
      </c>
    </row>
    <row r="320" spans="1:5" ht="13.5">
      <c r="A320">
        <v>314</v>
      </c>
      <c r="B320" s="1">
        <f t="shared" si="16"/>
        <v>-126158.60660251972</v>
      </c>
      <c r="C320" s="1">
        <f t="shared" si="17"/>
        <v>-17381.215738689905</v>
      </c>
      <c r="D320" s="1">
        <f t="shared" si="18"/>
        <v>-143539.82234120963</v>
      </c>
      <c r="E320" s="1">
        <f t="shared" si="19"/>
        <v>6194283.480193986</v>
      </c>
    </row>
    <row r="321" spans="1:5" ht="13.5">
      <c r="A321">
        <v>315</v>
      </c>
      <c r="B321" s="1">
        <f t="shared" si="16"/>
        <v>-126505.5427706766</v>
      </c>
      <c r="C321" s="1">
        <f t="shared" si="17"/>
        <v>-17034.279570533017</v>
      </c>
      <c r="D321" s="1">
        <f t="shared" si="18"/>
        <v>-143539.82234120963</v>
      </c>
      <c r="E321" s="1">
        <f t="shared" si="19"/>
        <v>6067777.937423309</v>
      </c>
    </row>
    <row r="322" spans="1:5" ht="13.5">
      <c r="A322">
        <v>316</v>
      </c>
      <c r="B322" s="1">
        <f t="shared" si="16"/>
        <v>-126853.43301329599</v>
      </c>
      <c r="C322" s="1">
        <f t="shared" si="17"/>
        <v>-16686.389327913635</v>
      </c>
      <c r="D322" s="1">
        <f t="shared" si="18"/>
        <v>-143539.82234120963</v>
      </c>
      <c r="E322" s="1">
        <f t="shared" si="19"/>
        <v>5940924.504410014</v>
      </c>
    </row>
    <row r="323" spans="1:5" ht="13.5">
      <c r="A323">
        <v>317</v>
      </c>
      <c r="B323" s="1">
        <f t="shared" si="16"/>
        <v>-127202.27995408254</v>
      </c>
      <c r="C323" s="1">
        <f t="shared" si="17"/>
        <v>-16337.542387127089</v>
      </c>
      <c r="D323" s="1">
        <f t="shared" si="18"/>
        <v>-143539.82234120963</v>
      </c>
      <c r="E323" s="1">
        <f t="shared" si="19"/>
        <v>5813722.224455931</v>
      </c>
    </row>
    <row r="324" spans="1:5" ht="13.5">
      <c r="A324">
        <v>318</v>
      </c>
      <c r="B324" s="1">
        <f t="shared" si="16"/>
        <v>-127552.08622395628</v>
      </c>
      <c r="C324" s="1">
        <f t="shared" si="17"/>
        <v>-15987.736117253338</v>
      </c>
      <c r="D324" s="1">
        <f t="shared" si="18"/>
        <v>-143539.82234120963</v>
      </c>
      <c r="E324" s="1">
        <f t="shared" si="19"/>
        <v>5686170.138231975</v>
      </c>
    </row>
    <row r="325" spans="1:5" ht="13.5">
      <c r="A325">
        <v>319</v>
      </c>
      <c r="B325" s="1">
        <f t="shared" si="16"/>
        <v>-127902.85446107213</v>
      </c>
      <c r="C325" s="1">
        <f t="shared" si="17"/>
        <v>-15636.96788013749</v>
      </c>
      <c r="D325" s="1">
        <f t="shared" si="18"/>
        <v>-143539.82234120963</v>
      </c>
      <c r="E325" s="1">
        <f t="shared" si="19"/>
        <v>5558267.283770903</v>
      </c>
    </row>
    <row r="326" spans="1:5" ht="13.5">
      <c r="A326">
        <v>320</v>
      </c>
      <c r="B326" s="1">
        <f t="shared" si="16"/>
        <v>-128254.58731084013</v>
      </c>
      <c r="C326" s="1">
        <f t="shared" si="17"/>
        <v>-15285.235030369495</v>
      </c>
      <c r="D326" s="1">
        <f t="shared" si="18"/>
        <v>-143539.82234120963</v>
      </c>
      <c r="E326" s="1">
        <f t="shared" si="19"/>
        <v>5430012.696460063</v>
      </c>
    </row>
    <row r="327" spans="1:5" ht="13.5">
      <c r="A327">
        <v>321</v>
      </c>
      <c r="B327" s="1">
        <f t="shared" si="16"/>
        <v>-128607.28742594493</v>
      </c>
      <c r="C327" s="1">
        <f t="shared" si="17"/>
        <v>-14932.534915264698</v>
      </c>
      <c r="D327" s="1">
        <f t="shared" si="18"/>
        <v>-143539.82234120963</v>
      </c>
      <c r="E327" s="1">
        <f t="shared" si="19"/>
        <v>5301405.409034118</v>
      </c>
    </row>
    <row r="328" spans="1:5" ht="13.5">
      <c r="A328">
        <v>322</v>
      </c>
      <c r="B328" s="1">
        <f aca="true" t="shared" si="20" ref="B328:B391">IF(A328&gt;$C$4*12,0,PPMT($C$2/100/12,A328,$C$4*12,$C$3))</f>
        <v>-128960.9574663663</v>
      </c>
      <c r="C328" s="1">
        <f aca="true" t="shared" si="21" ref="C328:C391">IF(A328&gt;$C$4*12,0,IPMT($C$2/100/12,A328,$C$4*12,$C$3,0))</f>
        <v>-14578.864874843335</v>
      </c>
      <c r="D328" s="1">
        <f aca="true" t="shared" si="22" ref="D328:D366">SUM(B328:C328)</f>
        <v>-143539.82234120963</v>
      </c>
      <c r="E328" s="1">
        <f t="shared" si="19"/>
        <v>5172444.451567751</v>
      </c>
    </row>
    <row r="329" spans="1:5" ht="13.5">
      <c r="A329">
        <v>323</v>
      </c>
      <c r="B329" s="1">
        <f t="shared" si="20"/>
        <v>-129315.60009939884</v>
      </c>
      <c r="C329" s="1">
        <f t="shared" si="21"/>
        <v>-14224.222241810792</v>
      </c>
      <c r="D329" s="1">
        <f t="shared" si="22"/>
        <v>-143539.82234120963</v>
      </c>
      <c r="E329" s="1">
        <f aca="true" t="shared" si="23" ref="E329:E392">E328+B329</f>
        <v>5043128.851468353</v>
      </c>
    </row>
    <row r="330" spans="1:8" ht="13.5">
      <c r="A330">
        <v>324</v>
      </c>
      <c r="B330" s="1">
        <f t="shared" si="20"/>
        <v>-129671.21799967218</v>
      </c>
      <c r="C330" s="1">
        <f t="shared" si="21"/>
        <v>-13868.604341537444</v>
      </c>
      <c r="D330" s="1">
        <f t="shared" si="22"/>
        <v>-143539.82234120963</v>
      </c>
      <c r="E330" s="1">
        <f t="shared" si="23"/>
        <v>4913457.63346868</v>
      </c>
      <c r="G330" s="6">
        <f>SUM(B319:B330)</f>
        <v>-1532797.0752201413</v>
      </c>
      <c r="H330" s="6">
        <f>SUM(C319:C330)</f>
        <v>-189680.79287437408</v>
      </c>
    </row>
    <row r="331" spans="1:5" ht="13.5">
      <c r="A331">
        <v>325</v>
      </c>
      <c r="B331" s="1">
        <f t="shared" si="20"/>
        <v>-130027.81384917123</v>
      </c>
      <c r="C331" s="1">
        <f t="shared" si="21"/>
        <v>-13512.0084920384</v>
      </c>
      <c r="D331" s="1">
        <f t="shared" si="22"/>
        <v>-143539.82234120963</v>
      </c>
      <c r="E331" s="1">
        <f t="shared" si="23"/>
        <v>4783429.819619508</v>
      </c>
    </row>
    <row r="332" spans="1:5" ht="13.5">
      <c r="A332">
        <v>326</v>
      </c>
      <c r="B332" s="1">
        <f t="shared" si="20"/>
        <v>-130385.39033725648</v>
      </c>
      <c r="C332" s="1">
        <f t="shared" si="21"/>
        <v>-13154.432003953152</v>
      </c>
      <c r="D332" s="1">
        <f t="shared" si="22"/>
        <v>-143539.82234120963</v>
      </c>
      <c r="E332" s="1">
        <f t="shared" si="23"/>
        <v>4653044.429282252</v>
      </c>
    </row>
    <row r="333" spans="1:5" ht="13.5">
      <c r="A333">
        <v>327</v>
      </c>
      <c r="B333" s="1">
        <f t="shared" si="20"/>
        <v>-130743.95016068393</v>
      </c>
      <c r="C333" s="1">
        <f t="shared" si="21"/>
        <v>-12795.872180525692</v>
      </c>
      <c r="D333" s="1">
        <f t="shared" si="22"/>
        <v>-143539.82234120963</v>
      </c>
      <c r="E333" s="1">
        <f t="shared" si="23"/>
        <v>4522300.479121568</v>
      </c>
    </row>
    <row r="334" spans="1:5" ht="13.5">
      <c r="A334">
        <v>328</v>
      </c>
      <c r="B334" s="1">
        <f t="shared" si="20"/>
        <v>-131103.4960236258</v>
      </c>
      <c r="C334" s="1">
        <f t="shared" si="21"/>
        <v>-12436.326317583815</v>
      </c>
      <c r="D334" s="1">
        <f t="shared" si="22"/>
        <v>-143539.82234120963</v>
      </c>
      <c r="E334" s="1">
        <f t="shared" si="23"/>
        <v>4391196.983097942</v>
      </c>
    </row>
    <row r="335" spans="1:5" ht="13.5">
      <c r="A335">
        <v>329</v>
      </c>
      <c r="B335" s="1">
        <f t="shared" si="20"/>
        <v>-131464.03063769077</v>
      </c>
      <c r="C335" s="1">
        <f t="shared" si="21"/>
        <v>-12075.791703518846</v>
      </c>
      <c r="D335" s="1">
        <f t="shared" si="22"/>
        <v>-143539.82234120963</v>
      </c>
      <c r="E335" s="1">
        <f t="shared" si="23"/>
        <v>4259732.952460251</v>
      </c>
    </row>
    <row r="336" spans="1:5" ht="13.5">
      <c r="A336">
        <v>330</v>
      </c>
      <c r="B336" s="1">
        <f t="shared" si="20"/>
        <v>-131825.55672194445</v>
      </c>
      <c r="C336" s="1">
        <f t="shared" si="21"/>
        <v>-11714.265619265181</v>
      </c>
      <c r="D336" s="1">
        <f t="shared" si="22"/>
        <v>-143539.82234120963</v>
      </c>
      <c r="E336" s="1">
        <f t="shared" si="23"/>
        <v>4127907.3957383065</v>
      </c>
    </row>
    <row r="337" spans="1:5" ht="13.5">
      <c r="A337">
        <v>331</v>
      </c>
      <c r="B337" s="1">
        <f t="shared" si="20"/>
        <v>-132188.07700292981</v>
      </c>
      <c r="C337" s="1">
        <f t="shared" si="21"/>
        <v>-11351.745338279803</v>
      </c>
      <c r="D337" s="1">
        <f t="shared" si="22"/>
        <v>-143539.82234120963</v>
      </c>
      <c r="E337" s="1">
        <f t="shared" si="23"/>
        <v>3995719.3187353765</v>
      </c>
    </row>
    <row r="338" spans="1:5" ht="13.5">
      <c r="A338">
        <v>332</v>
      </c>
      <c r="B338" s="1">
        <f t="shared" si="20"/>
        <v>-132551.59421468782</v>
      </c>
      <c r="C338" s="1">
        <f t="shared" si="21"/>
        <v>-10988.228126521793</v>
      </c>
      <c r="D338" s="1">
        <f t="shared" si="22"/>
        <v>-143539.82234120963</v>
      </c>
      <c r="E338" s="1">
        <f t="shared" si="23"/>
        <v>3863167.724520689</v>
      </c>
    </row>
    <row r="339" spans="1:5" ht="13.5">
      <c r="A339">
        <v>333</v>
      </c>
      <c r="B339" s="1">
        <f t="shared" si="20"/>
        <v>-132916.1110987782</v>
      </c>
      <c r="C339" s="1">
        <f t="shared" si="21"/>
        <v>-10623.71124243143</v>
      </c>
      <c r="D339" s="1">
        <f t="shared" si="22"/>
        <v>-143539.82234120963</v>
      </c>
      <c r="E339" s="1">
        <f t="shared" si="23"/>
        <v>3730251.6134219104</v>
      </c>
    </row>
    <row r="340" spans="1:5" ht="13.5">
      <c r="A340">
        <v>334</v>
      </c>
      <c r="B340" s="1">
        <f t="shared" si="20"/>
        <v>-133281.63040429988</v>
      </c>
      <c r="C340" s="1">
        <f t="shared" si="21"/>
        <v>-10258.19193690974</v>
      </c>
      <c r="D340" s="1">
        <f t="shared" si="22"/>
        <v>-143539.82234120963</v>
      </c>
      <c r="E340" s="1">
        <f t="shared" si="23"/>
        <v>3596969.9830176104</v>
      </c>
    </row>
    <row r="341" spans="1:5" ht="13.5">
      <c r="A341">
        <v>335</v>
      </c>
      <c r="B341" s="1">
        <f t="shared" si="20"/>
        <v>-133648.1548879117</v>
      </c>
      <c r="C341" s="1">
        <f t="shared" si="21"/>
        <v>-9891.667453297932</v>
      </c>
      <c r="D341" s="1">
        <f t="shared" si="22"/>
        <v>-143539.82234120963</v>
      </c>
      <c r="E341" s="1">
        <f t="shared" si="23"/>
        <v>3463321.8281296985</v>
      </c>
    </row>
    <row r="342" spans="1:8" ht="13.5">
      <c r="A342">
        <v>336</v>
      </c>
      <c r="B342" s="1">
        <f t="shared" si="20"/>
        <v>-134015.68731385347</v>
      </c>
      <c r="C342" s="1">
        <f t="shared" si="21"/>
        <v>-9524.135027356167</v>
      </c>
      <c r="D342" s="1">
        <f t="shared" si="22"/>
        <v>-143539.82234120963</v>
      </c>
      <c r="E342" s="1">
        <f t="shared" si="23"/>
        <v>3329306.140815845</v>
      </c>
      <c r="G342" s="6">
        <f>SUM(B331:B342)</f>
        <v>-1584151.4926528335</v>
      </c>
      <c r="H342" s="6">
        <f>SUM(C331:C342)</f>
        <v>-138326.37544168194</v>
      </c>
    </row>
    <row r="343" spans="1:5" ht="13.5">
      <c r="A343">
        <v>337</v>
      </c>
      <c r="B343" s="1">
        <f t="shared" si="20"/>
        <v>-134384.23045396656</v>
      </c>
      <c r="C343" s="1">
        <f t="shared" si="21"/>
        <v>-9155.591887243067</v>
      </c>
      <c r="D343" s="1">
        <f t="shared" si="22"/>
        <v>-143539.82234120963</v>
      </c>
      <c r="E343" s="1">
        <f t="shared" si="23"/>
        <v>3194921.9103618786</v>
      </c>
    </row>
    <row r="344" spans="1:5" ht="13.5">
      <c r="A344">
        <v>338</v>
      </c>
      <c r="B344" s="1">
        <f t="shared" si="20"/>
        <v>-134753.78708771506</v>
      </c>
      <c r="C344" s="1">
        <f t="shared" si="21"/>
        <v>-8786.035253494572</v>
      </c>
      <c r="D344" s="1">
        <f t="shared" si="22"/>
        <v>-143539.82234120963</v>
      </c>
      <c r="E344" s="1">
        <f t="shared" si="23"/>
        <v>3060168.1232741633</v>
      </c>
    </row>
    <row r="345" spans="1:5" ht="13.5">
      <c r="A345">
        <v>339</v>
      </c>
      <c r="B345" s="1">
        <f t="shared" si="20"/>
        <v>-135124.36000220626</v>
      </c>
      <c r="C345" s="1">
        <f t="shared" si="21"/>
        <v>-8415.462339003374</v>
      </c>
      <c r="D345" s="1">
        <f t="shared" si="22"/>
        <v>-143539.82234120963</v>
      </c>
      <c r="E345" s="1">
        <f t="shared" si="23"/>
        <v>2925043.763271957</v>
      </c>
    </row>
    <row r="346" spans="1:5" ht="13.5">
      <c r="A346">
        <v>340</v>
      </c>
      <c r="B346" s="1">
        <f t="shared" si="20"/>
        <v>-135495.95199221227</v>
      </c>
      <c r="C346" s="1">
        <f t="shared" si="21"/>
        <v>-8043.870348997351</v>
      </c>
      <c r="D346" s="1">
        <f t="shared" si="22"/>
        <v>-143539.82234120963</v>
      </c>
      <c r="E346" s="1">
        <f t="shared" si="23"/>
        <v>2789547.811279745</v>
      </c>
    </row>
    <row r="347" spans="1:5" ht="13.5">
      <c r="A347">
        <v>341</v>
      </c>
      <c r="B347" s="1">
        <f t="shared" si="20"/>
        <v>-135868.5658601909</v>
      </c>
      <c r="C347" s="1">
        <f t="shared" si="21"/>
        <v>-7671.256481018723</v>
      </c>
      <c r="D347" s="1">
        <f t="shared" si="22"/>
        <v>-143539.82234120963</v>
      </c>
      <c r="E347" s="1">
        <f t="shared" si="23"/>
        <v>2653679.245419554</v>
      </c>
    </row>
    <row r="348" spans="1:5" ht="13.5">
      <c r="A348">
        <v>342</v>
      </c>
      <c r="B348" s="1">
        <f t="shared" si="20"/>
        <v>-136242.2044163064</v>
      </c>
      <c r="C348" s="1">
        <f t="shared" si="21"/>
        <v>-7297.617924903222</v>
      </c>
      <c r="D348" s="1">
        <f t="shared" si="22"/>
        <v>-143539.82234120963</v>
      </c>
      <c r="E348" s="1">
        <f t="shared" si="23"/>
        <v>2517437.0410032477</v>
      </c>
    </row>
    <row r="349" spans="1:5" ht="13.5">
      <c r="A349">
        <v>343</v>
      </c>
      <c r="B349" s="1">
        <f t="shared" si="20"/>
        <v>-136616.87047845125</v>
      </c>
      <c r="C349" s="1">
        <f t="shared" si="21"/>
        <v>-6922.951862758384</v>
      </c>
      <c r="D349" s="1">
        <f t="shared" si="22"/>
        <v>-143539.82234120963</v>
      </c>
      <c r="E349" s="1">
        <f t="shared" si="23"/>
        <v>2380820.1705247965</v>
      </c>
    </row>
    <row r="350" spans="1:5" ht="13.5">
      <c r="A350">
        <v>344</v>
      </c>
      <c r="B350" s="1">
        <f t="shared" si="20"/>
        <v>-136992.566872267</v>
      </c>
      <c r="C350" s="1">
        <f t="shared" si="21"/>
        <v>-6547.255468942642</v>
      </c>
      <c r="D350" s="1">
        <f t="shared" si="22"/>
        <v>-143539.82234120963</v>
      </c>
      <c r="E350" s="1">
        <f t="shared" si="23"/>
        <v>2243827.6036525294</v>
      </c>
    </row>
    <row r="351" spans="1:5" ht="13.5">
      <c r="A351">
        <v>345</v>
      </c>
      <c r="B351" s="1">
        <f t="shared" si="20"/>
        <v>-137369.29643116577</v>
      </c>
      <c r="C351" s="1">
        <f t="shared" si="21"/>
        <v>-6170.5259100438625</v>
      </c>
      <c r="D351" s="1">
        <f t="shared" si="22"/>
        <v>-143539.82234120963</v>
      </c>
      <c r="E351" s="1">
        <f t="shared" si="23"/>
        <v>2106458.3072213638</v>
      </c>
    </row>
    <row r="352" spans="1:5" ht="13.5">
      <c r="A352">
        <v>346</v>
      </c>
      <c r="B352" s="1">
        <f t="shared" si="20"/>
        <v>-137747.06199635143</v>
      </c>
      <c r="C352" s="1">
        <f t="shared" si="21"/>
        <v>-5792.760344858189</v>
      </c>
      <c r="D352" s="1">
        <f t="shared" si="22"/>
        <v>-143539.82234120963</v>
      </c>
      <c r="E352" s="1">
        <f t="shared" si="23"/>
        <v>1968711.2452250123</v>
      </c>
    </row>
    <row r="353" spans="1:5" ht="13.5">
      <c r="A353">
        <v>347</v>
      </c>
      <c r="B353" s="1">
        <f t="shared" si="20"/>
        <v>-138125.86641684137</v>
      </c>
      <c r="C353" s="1">
        <f t="shared" si="21"/>
        <v>-5413.9559243682515</v>
      </c>
      <c r="D353" s="1">
        <f t="shared" si="22"/>
        <v>-143539.82234120963</v>
      </c>
      <c r="E353" s="1">
        <f t="shared" si="23"/>
        <v>1830585.378808171</v>
      </c>
    </row>
    <row r="354" spans="1:8" ht="13.5">
      <c r="A354">
        <v>348</v>
      </c>
      <c r="B354" s="1">
        <f t="shared" si="20"/>
        <v>-138505.71254948768</v>
      </c>
      <c r="C354" s="1">
        <f t="shared" si="21"/>
        <v>-5034.109791721937</v>
      </c>
      <c r="D354" s="1">
        <f t="shared" si="22"/>
        <v>-143539.82234120963</v>
      </c>
      <c r="E354" s="1">
        <f t="shared" si="23"/>
        <v>1692079.6662586834</v>
      </c>
      <c r="G354" s="6">
        <f>SUM(B343:B354)</f>
        <v>-1637226.4745571618</v>
      </c>
      <c r="H354" s="6">
        <f>SUM(C343:C354)</f>
        <v>-85251.39353735356</v>
      </c>
    </row>
    <row r="355" spans="1:5" ht="13.5">
      <c r="A355">
        <v>349</v>
      </c>
      <c r="B355" s="1">
        <f t="shared" si="20"/>
        <v>-138886.6032589988</v>
      </c>
      <c r="C355" s="1">
        <f t="shared" si="21"/>
        <v>-4653.219082210831</v>
      </c>
      <c r="D355" s="1">
        <f t="shared" si="22"/>
        <v>-143539.82234120963</v>
      </c>
      <c r="E355" s="1">
        <f t="shared" si="23"/>
        <v>1553193.0629996846</v>
      </c>
    </row>
    <row r="356" spans="1:5" ht="13.5">
      <c r="A356">
        <v>350</v>
      </c>
      <c r="B356" s="1">
        <f t="shared" si="20"/>
        <v>-139268.54141796107</v>
      </c>
      <c r="C356" s="1">
        <f t="shared" si="21"/>
        <v>-4271.280923248549</v>
      </c>
      <c r="D356" s="1">
        <f t="shared" si="22"/>
        <v>-143539.82234120963</v>
      </c>
      <c r="E356" s="1">
        <f t="shared" si="23"/>
        <v>1413924.5215817236</v>
      </c>
    </row>
    <row r="357" spans="1:5" ht="13.5">
      <c r="A357">
        <v>351</v>
      </c>
      <c r="B357" s="1">
        <f t="shared" si="20"/>
        <v>-139651.52990686047</v>
      </c>
      <c r="C357" s="1">
        <f t="shared" si="21"/>
        <v>-3888.2924343491686</v>
      </c>
      <c r="D357" s="1">
        <f t="shared" si="22"/>
        <v>-143539.82234120963</v>
      </c>
      <c r="E357" s="1">
        <f t="shared" si="23"/>
        <v>1274272.991674863</v>
      </c>
    </row>
    <row r="358" spans="1:5" ht="13.5">
      <c r="A358">
        <v>352</v>
      </c>
      <c r="B358" s="1">
        <f t="shared" si="20"/>
        <v>-140035.5716141043</v>
      </c>
      <c r="C358" s="1">
        <f t="shared" si="21"/>
        <v>-3504.25072710532</v>
      </c>
      <c r="D358" s="1">
        <f t="shared" si="22"/>
        <v>-143539.82234120963</v>
      </c>
      <c r="E358" s="1">
        <f t="shared" si="23"/>
        <v>1134237.4200607587</v>
      </c>
    </row>
    <row r="359" spans="1:5" ht="13.5">
      <c r="A359">
        <v>353</v>
      </c>
      <c r="B359" s="1">
        <f t="shared" si="20"/>
        <v>-140420.66943604313</v>
      </c>
      <c r="C359" s="1">
        <f t="shared" si="21"/>
        <v>-3119.1529051664997</v>
      </c>
      <c r="D359" s="1">
        <f t="shared" si="22"/>
        <v>-143539.82234120963</v>
      </c>
      <c r="E359" s="1">
        <f t="shared" si="23"/>
        <v>993816.7506247156</v>
      </c>
    </row>
    <row r="360" spans="1:5" ht="13.5">
      <c r="A360">
        <v>354</v>
      </c>
      <c r="B360" s="1">
        <f t="shared" si="20"/>
        <v>-140806.82627699224</v>
      </c>
      <c r="C360" s="1">
        <f t="shared" si="21"/>
        <v>-2732.9960642173965</v>
      </c>
      <c r="D360" s="1">
        <f t="shared" si="22"/>
        <v>-143539.82234120963</v>
      </c>
      <c r="E360" s="1">
        <f t="shared" si="23"/>
        <v>853009.9243477234</v>
      </c>
    </row>
    <row r="361" spans="1:5" ht="13.5">
      <c r="A361">
        <v>355</v>
      </c>
      <c r="B361" s="1">
        <f t="shared" si="20"/>
        <v>-141194.045049254</v>
      </c>
      <c r="C361" s="1">
        <f t="shared" si="21"/>
        <v>-2345.7772919556387</v>
      </c>
      <c r="D361" s="1">
        <f t="shared" si="22"/>
        <v>-143539.82234120963</v>
      </c>
      <c r="E361" s="1">
        <f t="shared" si="23"/>
        <v>711815.8792984694</v>
      </c>
    </row>
    <row r="362" spans="1:5" ht="13.5">
      <c r="A362">
        <v>356</v>
      </c>
      <c r="B362" s="1">
        <f t="shared" si="20"/>
        <v>-141582.32867313942</v>
      </c>
      <c r="C362" s="1">
        <f t="shared" si="21"/>
        <v>-1957.493668070201</v>
      </c>
      <c r="D362" s="1">
        <f t="shared" si="22"/>
        <v>-143539.82234120963</v>
      </c>
      <c r="E362" s="1">
        <f t="shared" si="23"/>
        <v>570233.55062533</v>
      </c>
    </row>
    <row r="363" spans="1:5" ht="13.5">
      <c r="A363">
        <v>357</v>
      </c>
      <c r="B363" s="1">
        <f t="shared" si="20"/>
        <v>-141971.6800769905</v>
      </c>
      <c r="C363" s="1">
        <f t="shared" si="21"/>
        <v>-1568.1422642191092</v>
      </c>
      <c r="D363" s="1">
        <f t="shared" si="22"/>
        <v>-143539.82234120963</v>
      </c>
      <c r="E363" s="1">
        <f t="shared" si="23"/>
        <v>428261.87054833944</v>
      </c>
    </row>
    <row r="364" spans="1:5" ht="13.5">
      <c r="A364">
        <v>358</v>
      </c>
      <c r="B364" s="1">
        <f t="shared" si="20"/>
        <v>-142362.10219720227</v>
      </c>
      <c r="C364" s="1">
        <f t="shared" si="21"/>
        <v>-1177.7201440073552</v>
      </c>
      <c r="D364" s="1">
        <f t="shared" si="22"/>
        <v>-143539.82234120963</v>
      </c>
      <c r="E364" s="1">
        <f t="shared" si="23"/>
        <v>285899.7683511372</v>
      </c>
    </row>
    <row r="365" spans="1:5" ht="13.5">
      <c r="A365">
        <v>359</v>
      </c>
      <c r="B365" s="1">
        <f t="shared" si="20"/>
        <v>-142753.59797824454</v>
      </c>
      <c r="C365" s="1">
        <f t="shared" si="21"/>
        <v>-786.2243629650959</v>
      </c>
      <c r="D365" s="1">
        <f t="shared" si="22"/>
        <v>-143539.82234120963</v>
      </c>
      <c r="E365" s="1">
        <f t="shared" si="23"/>
        <v>143146.17037289264</v>
      </c>
    </row>
    <row r="366" spans="1:8" ht="13.5">
      <c r="A366">
        <v>360</v>
      </c>
      <c r="B366" s="1">
        <f t="shared" si="20"/>
        <v>-143146.17037268472</v>
      </c>
      <c r="C366" s="1">
        <f t="shared" si="21"/>
        <v>-393.65196852491056</v>
      </c>
      <c r="D366" s="1">
        <f t="shared" si="22"/>
        <v>-143539.82234120963</v>
      </c>
      <c r="E366" s="1">
        <f t="shared" si="23"/>
        <v>2.0791776478290558E-07</v>
      </c>
      <c r="G366" s="6">
        <f>SUM(B355:B366)</f>
        <v>-1692079.6662584755</v>
      </c>
      <c r="H366" s="6">
        <f>SUM(C355:C366)</f>
        <v>-30398.201836040076</v>
      </c>
    </row>
    <row r="367" spans="1:5" ht="13.5">
      <c r="A367">
        <v>361</v>
      </c>
      <c r="B367" s="1">
        <f t="shared" si="20"/>
        <v>0</v>
      </c>
      <c r="C367" s="1">
        <f t="shared" si="21"/>
        <v>0</v>
      </c>
      <c r="D367" s="1">
        <f aca="true" t="shared" si="24" ref="D367:D426">SUM(B367:C367)</f>
        <v>0</v>
      </c>
      <c r="E367" s="1">
        <f t="shared" si="23"/>
        <v>2.0791776478290558E-07</v>
      </c>
    </row>
    <row r="368" spans="1:5" ht="13.5">
      <c r="A368">
        <v>362</v>
      </c>
      <c r="B368" s="1">
        <f t="shared" si="20"/>
        <v>0</v>
      </c>
      <c r="C368" s="1">
        <f t="shared" si="21"/>
        <v>0</v>
      </c>
      <c r="D368" s="1">
        <f t="shared" si="24"/>
        <v>0</v>
      </c>
      <c r="E368" s="1">
        <f t="shared" si="23"/>
        <v>2.0791776478290558E-07</v>
      </c>
    </row>
    <row r="369" spans="1:5" ht="13.5">
      <c r="A369">
        <v>363</v>
      </c>
      <c r="B369" s="1">
        <f t="shared" si="20"/>
        <v>0</v>
      </c>
      <c r="C369" s="1">
        <f t="shared" si="21"/>
        <v>0</v>
      </c>
      <c r="D369" s="1">
        <f t="shared" si="24"/>
        <v>0</v>
      </c>
      <c r="E369" s="1">
        <f t="shared" si="23"/>
        <v>2.0791776478290558E-07</v>
      </c>
    </row>
    <row r="370" spans="1:5" ht="13.5">
      <c r="A370">
        <v>364</v>
      </c>
      <c r="B370" s="1">
        <f t="shared" si="20"/>
        <v>0</v>
      </c>
      <c r="C370" s="1">
        <f t="shared" si="21"/>
        <v>0</v>
      </c>
      <c r="D370" s="1">
        <f t="shared" si="24"/>
        <v>0</v>
      </c>
      <c r="E370" s="1">
        <f t="shared" si="23"/>
        <v>2.0791776478290558E-07</v>
      </c>
    </row>
    <row r="371" spans="1:5" ht="13.5">
      <c r="A371">
        <v>365</v>
      </c>
      <c r="B371" s="1">
        <f t="shared" si="20"/>
        <v>0</v>
      </c>
      <c r="C371" s="1">
        <f t="shared" si="21"/>
        <v>0</v>
      </c>
      <c r="D371" s="1">
        <f t="shared" si="24"/>
        <v>0</v>
      </c>
      <c r="E371" s="1">
        <f t="shared" si="23"/>
        <v>2.0791776478290558E-07</v>
      </c>
    </row>
    <row r="372" spans="1:5" ht="13.5">
      <c r="A372">
        <v>366</v>
      </c>
      <c r="B372" s="1">
        <f t="shared" si="20"/>
        <v>0</v>
      </c>
      <c r="C372" s="1">
        <f t="shared" si="21"/>
        <v>0</v>
      </c>
      <c r="D372" s="1">
        <f t="shared" si="24"/>
        <v>0</v>
      </c>
      <c r="E372" s="1">
        <f t="shared" si="23"/>
        <v>2.0791776478290558E-07</v>
      </c>
    </row>
    <row r="373" spans="1:5" ht="13.5">
      <c r="A373">
        <v>367</v>
      </c>
      <c r="B373" s="1">
        <f t="shared" si="20"/>
        <v>0</v>
      </c>
      <c r="C373" s="1">
        <f t="shared" si="21"/>
        <v>0</v>
      </c>
      <c r="D373" s="1">
        <f t="shared" si="24"/>
        <v>0</v>
      </c>
      <c r="E373" s="1">
        <f t="shared" si="23"/>
        <v>2.0791776478290558E-07</v>
      </c>
    </row>
    <row r="374" spans="1:5" ht="13.5">
      <c r="A374">
        <v>368</v>
      </c>
      <c r="B374" s="1">
        <f t="shared" si="20"/>
        <v>0</v>
      </c>
      <c r="C374" s="1">
        <f t="shared" si="21"/>
        <v>0</v>
      </c>
      <c r="D374" s="1">
        <f t="shared" si="24"/>
        <v>0</v>
      </c>
      <c r="E374" s="1">
        <f t="shared" si="23"/>
        <v>2.0791776478290558E-07</v>
      </c>
    </row>
    <row r="375" spans="1:5" ht="13.5">
      <c r="A375">
        <v>369</v>
      </c>
      <c r="B375" s="1">
        <f t="shared" si="20"/>
        <v>0</v>
      </c>
      <c r="C375" s="1">
        <f t="shared" si="21"/>
        <v>0</v>
      </c>
      <c r="D375" s="1">
        <f t="shared" si="24"/>
        <v>0</v>
      </c>
      <c r="E375" s="1">
        <f t="shared" si="23"/>
        <v>2.0791776478290558E-07</v>
      </c>
    </row>
    <row r="376" spans="1:5" ht="13.5">
      <c r="A376">
        <v>370</v>
      </c>
      <c r="B376" s="1">
        <f t="shared" si="20"/>
        <v>0</v>
      </c>
      <c r="C376" s="1">
        <f t="shared" si="21"/>
        <v>0</v>
      </c>
      <c r="D376" s="1">
        <f t="shared" si="24"/>
        <v>0</v>
      </c>
      <c r="E376" s="1">
        <f t="shared" si="23"/>
        <v>2.0791776478290558E-07</v>
      </c>
    </row>
    <row r="377" spans="1:5" ht="13.5">
      <c r="A377">
        <v>371</v>
      </c>
      <c r="B377" s="1">
        <f t="shared" si="20"/>
        <v>0</v>
      </c>
      <c r="C377" s="1">
        <f t="shared" si="21"/>
        <v>0</v>
      </c>
      <c r="D377" s="1">
        <f t="shared" si="24"/>
        <v>0</v>
      </c>
      <c r="E377" s="1">
        <f t="shared" si="23"/>
        <v>2.0791776478290558E-07</v>
      </c>
    </row>
    <row r="378" spans="1:5" ht="13.5">
      <c r="A378">
        <v>372</v>
      </c>
      <c r="B378" s="1">
        <f t="shared" si="20"/>
        <v>0</v>
      </c>
      <c r="C378" s="1">
        <f t="shared" si="21"/>
        <v>0</v>
      </c>
      <c r="D378" s="1">
        <f t="shared" si="24"/>
        <v>0</v>
      </c>
      <c r="E378" s="1">
        <f t="shared" si="23"/>
        <v>2.0791776478290558E-07</v>
      </c>
    </row>
    <row r="379" spans="1:5" ht="13.5">
      <c r="A379">
        <v>373</v>
      </c>
      <c r="B379" s="1">
        <f t="shared" si="20"/>
        <v>0</v>
      </c>
      <c r="C379" s="1">
        <f t="shared" si="21"/>
        <v>0</v>
      </c>
      <c r="D379" s="1">
        <f t="shared" si="24"/>
        <v>0</v>
      </c>
      <c r="E379" s="1">
        <f t="shared" si="23"/>
        <v>2.0791776478290558E-07</v>
      </c>
    </row>
    <row r="380" spans="1:5" ht="13.5">
      <c r="A380">
        <v>374</v>
      </c>
      <c r="B380" s="1">
        <f t="shared" si="20"/>
        <v>0</v>
      </c>
      <c r="C380" s="1">
        <f t="shared" si="21"/>
        <v>0</v>
      </c>
      <c r="D380" s="1">
        <f t="shared" si="24"/>
        <v>0</v>
      </c>
      <c r="E380" s="1">
        <f t="shared" si="23"/>
        <v>2.0791776478290558E-07</v>
      </c>
    </row>
    <row r="381" spans="1:5" ht="13.5">
      <c r="A381">
        <v>375</v>
      </c>
      <c r="B381" s="1">
        <f t="shared" si="20"/>
        <v>0</v>
      </c>
      <c r="C381" s="1">
        <f t="shared" si="21"/>
        <v>0</v>
      </c>
      <c r="D381" s="1">
        <f t="shared" si="24"/>
        <v>0</v>
      </c>
      <c r="E381" s="1">
        <f t="shared" si="23"/>
        <v>2.0791776478290558E-07</v>
      </c>
    </row>
    <row r="382" spans="1:5" ht="13.5">
      <c r="A382">
        <v>376</v>
      </c>
      <c r="B382" s="1">
        <f t="shared" si="20"/>
        <v>0</v>
      </c>
      <c r="C382" s="1">
        <f t="shared" si="21"/>
        <v>0</v>
      </c>
      <c r="D382" s="1">
        <f t="shared" si="24"/>
        <v>0</v>
      </c>
      <c r="E382" s="1">
        <f t="shared" si="23"/>
        <v>2.0791776478290558E-07</v>
      </c>
    </row>
    <row r="383" spans="1:5" ht="13.5">
      <c r="A383">
        <v>377</v>
      </c>
      <c r="B383" s="1">
        <f t="shared" si="20"/>
        <v>0</v>
      </c>
      <c r="C383" s="1">
        <f t="shared" si="21"/>
        <v>0</v>
      </c>
      <c r="D383" s="1">
        <f t="shared" si="24"/>
        <v>0</v>
      </c>
      <c r="E383" s="1">
        <f t="shared" si="23"/>
        <v>2.0791776478290558E-07</v>
      </c>
    </row>
    <row r="384" spans="1:5" ht="13.5">
      <c r="A384">
        <v>378</v>
      </c>
      <c r="B384" s="1">
        <f t="shared" si="20"/>
        <v>0</v>
      </c>
      <c r="C384" s="1">
        <f t="shared" si="21"/>
        <v>0</v>
      </c>
      <c r="D384" s="1">
        <f t="shared" si="24"/>
        <v>0</v>
      </c>
      <c r="E384" s="1">
        <f t="shared" si="23"/>
        <v>2.0791776478290558E-07</v>
      </c>
    </row>
    <row r="385" spans="1:5" ht="13.5">
      <c r="A385">
        <v>379</v>
      </c>
      <c r="B385" s="1">
        <f t="shared" si="20"/>
        <v>0</v>
      </c>
      <c r="C385" s="1">
        <f t="shared" si="21"/>
        <v>0</v>
      </c>
      <c r="D385" s="1">
        <f t="shared" si="24"/>
        <v>0</v>
      </c>
      <c r="E385" s="1">
        <f t="shared" si="23"/>
        <v>2.0791776478290558E-07</v>
      </c>
    </row>
    <row r="386" spans="1:5" ht="13.5">
      <c r="A386">
        <v>380</v>
      </c>
      <c r="B386" s="1">
        <f t="shared" si="20"/>
        <v>0</v>
      </c>
      <c r="C386" s="1">
        <f t="shared" si="21"/>
        <v>0</v>
      </c>
      <c r="D386" s="1">
        <f t="shared" si="24"/>
        <v>0</v>
      </c>
      <c r="E386" s="1">
        <f t="shared" si="23"/>
        <v>2.0791776478290558E-07</v>
      </c>
    </row>
    <row r="387" spans="1:5" ht="13.5">
      <c r="A387">
        <v>381</v>
      </c>
      <c r="B387" s="1">
        <f t="shared" si="20"/>
        <v>0</v>
      </c>
      <c r="C387" s="1">
        <f t="shared" si="21"/>
        <v>0</v>
      </c>
      <c r="D387" s="1">
        <f t="shared" si="24"/>
        <v>0</v>
      </c>
      <c r="E387" s="1">
        <f t="shared" si="23"/>
        <v>2.0791776478290558E-07</v>
      </c>
    </row>
    <row r="388" spans="1:5" ht="13.5">
      <c r="A388">
        <v>382</v>
      </c>
      <c r="B388" s="1">
        <f t="shared" si="20"/>
        <v>0</v>
      </c>
      <c r="C388" s="1">
        <f t="shared" si="21"/>
        <v>0</v>
      </c>
      <c r="D388" s="1">
        <f t="shared" si="24"/>
        <v>0</v>
      </c>
      <c r="E388" s="1">
        <f t="shared" si="23"/>
        <v>2.0791776478290558E-07</v>
      </c>
    </row>
    <row r="389" spans="1:5" ht="13.5">
      <c r="A389">
        <v>383</v>
      </c>
      <c r="B389" s="1">
        <f t="shared" si="20"/>
        <v>0</v>
      </c>
      <c r="C389" s="1">
        <f t="shared" si="21"/>
        <v>0</v>
      </c>
      <c r="D389" s="1">
        <f t="shared" si="24"/>
        <v>0</v>
      </c>
      <c r="E389" s="1">
        <f t="shared" si="23"/>
        <v>2.0791776478290558E-07</v>
      </c>
    </row>
    <row r="390" spans="1:5" ht="13.5">
      <c r="A390">
        <v>384</v>
      </c>
      <c r="B390" s="1">
        <f t="shared" si="20"/>
        <v>0</v>
      </c>
      <c r="C390" s="1">
        <f t="shared" si="21"/>
        <v>0</v>
      </c>
      <c r="D390" s="1">
        <f t="shared" si="24"/>
        <v>0</v>
      </c>
      <c r="E390" s="1">
        <f t="shared" si="23"/>
        <v>2.0791776478290558E-07</v>
      </c>
    </row>
    <row r="391" spans="1:5" ht="13.5">
      <c r="A391">
        <v>385</v>
      </c>
      <c r="B391" s="1">
        <f t="shared" si="20"/>
        <v>0</v>
      </c>
      <c r="C391" s="1">
        <f t="shared" si="21"/>
        <v>0</v>
      </c>
      <c r="D391" s="1">
        <f t="shared" si="24"/>
        <v>0</v>
      </c>
      <c r="E391" s="1">
        <f t="shared" si="23"/>
        <v>2.0791776478290558E-07</v>
      </c>
    </row>
    <row r="392" spans="1:5" ht="13.5">
      <c r="A392">
        <v>386</v>
      </c>
      <c r="B392" s="1">
        <f aca="true" t="shared" si="25" ref="B392:B426">IF(A392&gt;$C$4*12,0,PPMT($C$2/100/12,A392,$C$4*12,$C$3))</f>
        <v>0</v>
      </c>
      <c r="C392" s="1">
        <f aca="true" t="shared" si="26" ref="C392:C426">IF(A392&gt;$C$4*12,0,IPMT($C$2/100/12,A392,$C$4*12,$C$3,0))</f>
        <v>0</v>
      </c>
      <c r="D392" s="1">
        <f t="shared" si="24"/>
        <v>0</v>
      </c>
      <c r="E392" s="1">
        <f t="shared" si="23"/>
        <v>2.0791776478290558E-07</v>
      </c>
    </row>
    <row r="393" spans="1:5" ht="13.5">
      <c r="A393">
        <v>387</v>
      </c>
      <c r="B393" s="1">
        <f t="shared" si="25"/>
        <v>0</v>
      </c>
      <c r="C393" s="1">
        <f t="shared" si="26"/>
        <v>0</v>
      </c>
      <c r="D393" s="1">
        <f t="shared" si="24"/>
        <v>0</v>
      </c>
      <c r="E393" s="1">
        <f aca="true" t="shared" si="27" ref="E393:E426">E392+B393</f>
        <v>2.0791776478290558E-07</v>
      </c>
    </row>
    <row r="394" spans="1:5" ht="13.5">
      <c r="A394">
        <v>388</v>
      </c>
      <c r="B394" s="1">
        <f t="shared" si="25"/>
        <v>0</v>
      </c>
      <c r="C394" s="1">
        <f t="shared" si="26"/>
        <v>0</v>
      </c>
      <c r="D394" s="1">
        <f t="shared" si="24"/>
        <v>0</v>
      </c>
      <c r="E394" s="1">
        <f t="shared" si="27"/>
        <v>2.0791776478290558E-07</v>
      </c>
    </row>
    <row r="395" spans="1:5" ht="13.5">
      <c r="A395">
        <v>389</v>
      </c>
      <c r="B395" s="1">
        <f t="shared" si="25"/>
        <v>0</v>
      </c>
      <c r="C395" s="1">
        <f t="shared" si="26"/>
        <v>0</v>
      </c>
      <c r="D395" s="1">
        <f t="shared" si="24"/>
        <v>0</v>
      </c>
      <c r="E395" s="1">
        <f t="shared" si="27"/>
        <v>2.0791776478290558E-07</v>
      </c>
    </row>
    <row r="396" spans="1:5" ht="13.5">
      <c r="A396">
        <v>390</v>
      </c>
      <c r="B396" s="1">
        <f t="shared" si="25"/>
        <v>0</v>
      </c>
      <c r="C396" s="1">
        <f t="shared" si="26"/>
        <v>0</v>
      </c>
      <c r="D396" s="1">
        <f t="shared" si="24"/>
        <v>0</v>
      </c>
      <c r="E396" s="1">
        <f t="shared" si="27"/>
        <v>2.0791776478290558E-07</v>
      </c>
    </row>
    <row r="397" spans="1:5" ht="13.5">
      <c r="A397">
        <v>391</v>
      </c>
      <c r="B397" s="1">
        <f t="shared" si="25"/>
        <v>0</v>
      </c>
      <c r="C397" s="1">
        <f t="shared" si="26"/>
        <v>0</v>
      </c>
      <c r="D397" s="1">
        <f t="shared" si="24"/>
        <v>0</v>
      </c>
      <c r="E397" s="1">
        <f t="shared" si="27"/>
        <v>2.0791776478290558E-07</v>
      </c>
    </row>
    <row r="398" spans="1:5" ht="13.5">
      <c r="A398">
        <v>392</v>
      </c>
      <c r="B398" s="1">
        <f t="shared" si="25"/>
        <v>0</v>
      </c>
      <c r="C398" s="1">
        <f t="shared" si="26"/>
        <v>0</v>
      </c>
      <c r="D398" s="1">
        <f t="shared" si="24"/>
        <v>0</v>
      </c>
      <c r="E398" s="1">
        <f t="shared" si="27"/>
        <v>2.0791776478290558E-07</v>
      </c>
    </row>
    <row r="399" spans="1:5" ht="13.5">
      <c r="A399">
        <v>393</v>
      </c>
      <c r="B399" s="1">
        <f t="shared" si="25"/>
        <v>0</v>
      </c>
      <c r="C399" s="1">
        <f t="shared" si="26"/>
        <v>0</v>
      </c>
      <c r="D399" s="1">
        <f t="shared" si="24"/>
        <v>0</v>
      </c>
      <c r="E399" s="1">
        <f t="shared" si="27"/>
        <v>2.0791776478290558E-07</v>
      </c>
    </row>
    <row r="400" spans="1:5" ht="13.5">
      <c r="A400">
        <v>394</v>
      </c>
      <c r="B400" s="1">
        <f t="shared" si="25"/>
        <v>0</v>
      </c>
      <c r="C400" s="1">
        <f t="shared" si="26"/>
        <v>0</v>
      </c>
      <c r="D400" s="1">
        <f t="shared" si="24"/>
        <v>0</v>
      </c>
      <c r="E400" s="1">
        <f t="shared" si="27"/>
        <v>2.0791776478290558E-07</v>
      </c>
    </row>
    <row r="401" spans="1:5" ht="13.5">
      <c r="A401">
        <v>395</v>
      </c>
      <c r="B401" s="1">
        <f t="shared" si="25"/>
        <v>0</v>
      </c>
      <c r="C401" s="1">
        <f t="shared" si="26"/>
        <v>0</v>
      </c>
      <c r="D401" s="1">
        <f t="shared" si="24"/>
        <v>0</v>
      </c>
      <c r="E401" s="1">
        <f t="shared" si="27"/>
        <v>2.0791776478290558E-07</v>
      </c>
    </row>
    <row r="402" spans="1:5" ht="13.5">
      <c r="A402">
        <v>396</v>
      </c>
      <c r="B402" s="1">
        <f t="shared" si="25"/>
        <v>0</v>
      </c>
      <c r="C402" s="1">
        <f t="shared" si="26"/>
        <v>0</v>
      </c>
      <c r="D402" s="1">
        <f t="shared" si="24"/>
        <v>0</v>
      </c>
      <c r="E402" s="1">
        <f t="shared" si="27"/>
        <v>2.0791776478290558E-07</v>
      </c>
    </row>
    <row r="403" spans="1:5" ht="13.5">
      <c r="A403">
        <v>397</v>
      </c>
      <c r="B403" s="1">
        <f t="shared" si="25"/>
        <v>0</v>
      </c>
      <c r="C403" s="1">
        <f t="shared" si="26"/>
        <v>0</v>
      </c>
      <c r="D403" s="1">
        <f t="shared" si="24"/>
        <v>0</v>
      </c>
      <c r="E403" s="1">
        <f t="shared" si="27"/>
        <v>2.0791776478290558E-07</v>
      </c>
    </row>
    <row r="404" spans="1:5" ht="13.5">
      <c r="A404">
        <v>398</v>
      </c>
      <c r="B404" s="1">
        <f t="shared" si="25"/>
        <v>0</v>
      </c>
      <c r="C404" s="1">
        <f t="shared" si="26"/>
        <v>0</v>
      </c>
      <c r="D404" s="1">
        <f t="shared" si="24"/>
        <v>0</v>
      </c>
      <c r="E404" s="1">
        <f t="shared" si="27"/>
        <v>2.0791776478290558E-07</v>
      </c>
    </row>
    <row r="405" spans="1:5" ht="13.5">
      <c r="A405">
        <v>399</v>
      </c>
      <c r="B405" s="1">
        <f t="shared" si="25"/>
        <v>0</v>
      </c>
      <c r="C405" s="1">
        <f t="shared" si="26"/>
        <v>0</v>
      </c>
      <c r="D405" s="1">
        <f t="shared" si="24"/>
        <v>0</v>
      </c>
      <c r="E405" s="1">
        <f t="shared" si="27"/>
        <v>2.0791776478290558E-07</v>
      </c>
    </row>
    <row r="406" spans="1:5" ht="13.5">
      <c r="A406">
        <v>400</v>
      </c>
      <c r="B406" s="1">
        <f t="shared" si="25"/>
        <v>0</v>
      </c>
      <c r="C406" s="1">
        <f t="shared" si="26"/>
        <v>0</v>
      </c>
      <c r="D406" s="1">
        <f t="shared" si="24"/>
        <v>0</v>
      </c>
      <c r="E406" s="1">
        <f t="shared" si="27"/>
        <v>2.0791776478290558E-07</v>
      </c>
    </row>
    <row r="407" spans="1:5" ht="13.5">
      <c r="A407">
        <v>401</v>
      </c>
      <c r="B407" s="1">
        <f t="shared" si="25"/>
        <v>0</v>
      </c>
      <c r="C407" s="1">
        <f t="shared" si="26"/>
        <v>0</v>
      </c>
      <c r="D407" s="1">
        <f t="shared" si="24"/>
        <v>0</v>
      </c>
      <c r="E407" s="1">
        <f t="shared" si="27"/>
        <v>2.0791776478290558E-07</v>
      </c>
    </row>
    <row r="408" spans="1:5" ht="13.5">
      <c r="A408">
        <v>402</v>
      </c>
      <c r="B408" s="1">
        <f t="shared" si="25"/>
        <v>0</v>
      </c>
      <c r="C408" s="1">
        <f t="shared" si="26"/>
        <v>0</v>
      </c>
      <c r="D408" s="1">
        <f t="shared" si="24"/>
        <v>0</v>
      </c>
      <c r="E408" s="1">
        <f t="shared" si="27"/>
        <v>2.0791776478290558E-07</v>
      </c>
    </row>
    <row r="409" spans="1:5" ht="13.5">
      <c r="A409">
        <v>403</v>
      </c>
      <c r="B409" s="1">
        <f t="shared" si="25"/>
        <v>0</v>
      </c>
      <c r="C409" s="1">
        <f t="shared" si="26"/>
        <v>0</v>
      </c>
      <c r="D409" s="1">
        <f t="shared" si="24"/>
        <v>0</v>
      </c>
      <c r="E409" s="1">
        <f t="shared" si="27"/>
        <v>2.0791776478290558E-07</v>
      </c>
    </row>
    <row r="410" spans="1:5" ht="13.5">
      <c r="A410">
        <v>404</v>
      </c>
      <c r="B410" s="1">
        <f t="shared" si="25"/>
        <v>0</v>
      </c>
      <c r="C410" s="1">
        <f t="shared" si="26"/>
        <v>0</v>
      </c>
      <c r="D410" s="1">
        <f t="shared" si="24"/>
        <v>0</v>
      </c>
      <c r="E410" s="1">
        <f t="shared" si="27"/>
        <v>2.0791776478290558E-07</v>
      </c>
    </row>
    <row r="411" spans="1:5" ht="13.5">
      <c r="A411">
        <v>405</v>
      </c>
      <c r="B411" s="1">
        <f t="shared" si="25"/>
        <v>0</v>
      </c>
      <c r="C411" s="1">
        <f t="shared" si="26"/>
        <v>0</v>
      </c>
      <c r="D411" s="1">
        <f t="shared" si="24"/>
        <v>0</v>
      </c>
      <c r="E411" s="1">
        <f t="shared" si="27"/>
        <v>2.0791776478290558E-07</v>
      </c>
    </row>
    <row r="412" spans="1:5" ht="13.5">
      <c r="A412">
        <v>406</v>
      </c>
      <c r="B412" s="1">
        <f t="shared" si="25"/>
        <v>0</v>
      </c>
      <c r="C412" s="1">
        <f t="shared" si="26"/>
        <v>0</v>
      </c>
      <c r="D412" s="1">
        <f t="shared" si="24"/>
        <v>0</v>
      </c>
      <c r="E412" s="1">
        <f t="shared" si="27"/>
        <v>2.0791776478290558E-07</v>
      </c>
    </row>
    <row r="413" spans="1:5" ht="13.5">
      <c r="A413">
        <v>407</v>
      </c>
      <c r="B413" s="1">
        <f t="shared" si="25"/>
        <v>0</v>
      </c>
      <c r="C413" s="1">
        <f t="shared" si="26"/>
        <v>0</v>
      </c>
      <c r="D413" s="1">
        <f t="shared" si="24"/>
        <v>0</v>
      </c>
      <c r="E413" s="1">
        <f t="shared" si="27"/>
        <v>2.0791776478290558E-07</v>
      </c>
    </row>
    <row r="414" spans="1:5" ht="13.5">
      <c r="A414">
        <v>408</v>
      </c>
      <c r="B414" s="1">
        <f t="shared" si="25"/>
        <v>0</v>
      </c>
      <c r="C414" s="1">
        <f t="shared" si="26"/>
        <v>0</v>
      </c>
      <c r="D414" s="1">
        <f t="shared" si="24"/>
        <v>0</v>
      </c>
      <c r="E414" s="1">
        <f t="shared" si="27"/>
        <v>2.0791776478290558E-07</v>
      </c>
    </row>
    <row r="415" spans="1:5" ht="13.5">
      <c r="A415">
        <v>409</v>
      </c>
      <c r="B415" s="1">
        <f t="shared" si="25"/>
        <v>0</v>
      </c>
      <c r="C415" s="1">
        <f t="shared" si="26"/>
        <v>0</v>
      </c>
      <c r="D415" s="1">
        <f t="shared" si="24"/>
        <v>0</v>
      </c>
      <c r="E415" s="1">
        <f t="shared" si="27"/>
        <v>2.0791776478290558E-07</v>
      </c>
    </row>
    <row r="416" spans="1:5" ht="13.5">
      <c r="A416">
        <v>410</v>
      </c>
      <c r="B416" s="1">
        <f t="shared" si="25"/>
        <v>0</v>
      </c>
      <c r="C416" s="1">
        <f t="shared" si="26"/>
        <v>0</v>
      </c>
      <c r="D416" s="1">
        <f t="shared" si="24"/>
        <v>0</v>
      </c>
      <c r="E416" s="1">
        <f t="shared" si="27"/>
        <v>2.0791776478290558E-07</v>
      </c>
    </row>
    <row r="417" spans="1:5" ht="13.5">
      <c r="A417">
        <v>411</v>
      </c>
      <c r="B417" s="1">
        <f t="shared" si="25"/>
        <v>0</v>
      </c>
      <c r="C417" s="1">
        <f t="shared" si="26"/>
        <v>0</v>
      </c>
      <c r="D417" s="1">
        <f t="shared" si="24"/>
        <v>0</v>
      </c>
      <c r="E417" s="1">
        <f t="shared" si="27"/>
        <v>2.0791776478290558E-07</v>
      </c>
    </row>
    <row r="418" spans="1:5" ht="13.5">
      <c r="A418">
        <v>412</v>
      </c>
      <c r="B418" s="1">
        <f t="shared" si="25"/>
        <v>0</v>
      </c>
      <c r="C418" s="1">
        <f t="shared" si="26"/>
        <v>0</v>
      </c>
      <c r="D418" s="1">
        <f t="shared" si="24"/>
        <v>0</v>
      </c>
      <c r="E418" s="1">
        <f t="shared" si="27"/>
        <v>2.0791776478290558E-07</v>
      </c>
    </row>
    <row r="419" spans="1:5" ht="13.5">
      <c r="A419">
        <v>413</v>
      </c>
      <c r="B419" s="1">
        <f t="shared" si="25"/>
        <v>0</v>
      </c>
      <c r="C419" s="1">
        <f t="shared" si="26"/>
        <v>0</v>
      </c>
      <c r="D419" s="1">
        <f t="shared" si="24"/>
        <v>0</v>
      </c>
      <c r="E419" s="1">
        <f t="shared" si="27"/>
        <v>2.0791776478290558E-07</v>
      </c>
    </row>
    <row r="420" spans="1:5" ht="13.5">
      <c r="A420">
        <v>414</v>
      </c>
      <c r="B420" s="1">
        <f t="shared" si="25"/>
        <v>0</v>
      </c>
      <c r="C420" s="1">
        <f t="shared" si="26"/>
        <v>0</v>
      </c>
      <c r="D420" s="1">
        <f t="shared" si="24"/>
        <v>0</v>
      </c>
      <c r="E420" s="1">
        <f t="shared" si="27"/>
        <v>2.0791776478290558E-07</v>
      </c>
    </row>
    <row r="421" spans="1:5" ht="13.5">
      <c r="A421">
        <v>415</v>
      </c>
      <c r="B421" s="1">
        <f t="shared" si="25"/>
        <v>0</v>
      </c>
      <c r="C421" s="1">
        <f t="shared" si="26"/>
        <v>0</v>
      </c>
      <c r="D421" s="1">
        <f t="shared" si="24"/>
        <v>0</v>
      </c>
      <c r="E421" s="1">
        <f t="shared" si="27"/>
        <v>2.0791776478290558E-07</v>
      </c>
    </row>
    <row r="422" spans="1:5" ht="13.5">
      <c r="A422">
        <v>416</v>
      </c>
      <c r="B422" s="1">
        <f t="shared" si="25"/>
        <v>0</v>
      </c>
      <c r="C422" s="1">
        <f t="shared" si="26"/>
        <v>0</v>
      </c>
      <c r="D422" s="1">
        <f t="shared" si="24"/>
        <v>0</v>
      </c>
      <c r="E422" s="1">
        <f t="shared" si="27"/>
        <v>2.0791776478290558E-07</v>
      </c>
    </row>
    <row r="423" spans="1:5" ht="13.5">
      <c r="A423">
        <v>417</v>
      </c>
      <c r="B423" s="1">
        <f t="shared" si="25"/>
        <v>0</v>
      </c>
      <c r="C423" s="1">
        <f t="shared" si="26"/>
        <v>0</v>
      </c>
      <c r="D423" s="1">
        <f t="shared" si="24"/>
        <v>0</v>
      </c>
      <c r="E423" s="1">
        <f t="shared" si="27"/>
        <v>2.0791776478290558E-07</v>
      </c>
    </row>
    <row r="424" spans="1:5" ht="13.5">
      <c r="A424">
        <v>418</v>
      </c>
      <c r="B424" s="1">
        <f t="shared" si="25"/>
        <v>0</v>
      </c>
      <c r="C424" s="1">
        <f t="shared" si="26"/>
        <v>0</v>
      </c>
      <c r="D424" s="1">
        <f t="shared" si="24"/>
        <v>0</v>
      </c>
      <c r="E424" s="1">
        <f t="shared" si="27"/>
        <v>2.0791776478290558E-07</v>
      </c>
    </row>
    <row r="425" spans="1:5" ht="13.5">
      <c r="A425">
        <v>419</v>
      </c>
      <c r="B425" s="1">
        <f t="shared" si="25"/>
        <v>0</v>
      </c>
      <c r="C425" s="1">
        <f t="shared" si="26"/>
        <v>0</v>
      </c>
      <c r="D425" s="1">
        <f t="shared" si="24"/>
        <v>0</v>
      </c>
      <c r="E425" s="1">
        <f t="shared" si="27"/>
        <v>2.0791776478290558E-07</v>
      </c>
    </row>
    <row r="426" spans="1:5" ht="13.5">
      <c r="A426">
        <v>420</v>
      </c>
      <c r="B426" s="1">
        <f t="shared" si="25"/>
        <v>0</v>
      </c>
      <c r="C426" s="1">
        <f t="shared" si="26"/>
        <v>0</v>
      </c>
      <c r="D426" s="1">
        <f t="shared" si="24"/>
        <v>0</v>
      </c>
      <c r="E426" s="1">
        <f t="shared" si="27"/>
        <v>2.0791776478290558E-07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26"/>
  <sheetViews>
    <sheetView workbookViewId="0" topLeftCell="A1">
      <selection activeCell="G8" sqref="G8"/>
    </sheetView>
  </sheetViews>
  <sheetFormatPr defaultColWidth="9.00390625" defaultRowHeight="13.5"/>
  <cols>
    <col min="1" max="1" width="4.50390625" style="0" bestFit="1" customWidth="1"/>
    <col min="2" max="2" width="9.875" style="4" bestFit="1" customWidth="1"/>
    <col min="3" max="3" width="10.25390625" style="0" customWidth="1"/>
    <col min="4" max="4" width="9.875" style="4" bestFit="1" customWidth="1"/>
    <col min="5" max="5" width="11.00390625" style="4" bestFit="1" customWidth="1"/>
    <col min="6" max="6" width="12.50390625" style="0" bestFit="1" customWidth="1"/>
    <col min="7" max="8" width="10.25390625" style="0" bestFit="1" customWidth="1"/>
  </cols>
  <sheetData>
    <row r="2" spans="2:6" ht="13.5">
      <c r="B2" s="4" t="s">
        <v>1</v>
      </c>
      <c r="C2" s="5">
        <f>'元利均等'!C2</f>
        <v>3.3000000000000003</v>
      </c>
      <c r="D2" s="4" t="s">
        <v>5</v>
      </c>
      <c r="E2" s="4" t="s">
        <v>8</v>
      </c>
      <c r="F2" s="2">
        <f>SUM(D7:D366)</f>
        <v>-49043690.625</v>
      </c>
    </row>
    <row r="3" spans="2:6" ht="13.5">
      <c r="B3" s="4" t="s">
        <v>3</v>
      </c>
      <c r="C3" s="4">
        <f>'元利均等'!C3</f>
        <v>32775000</v>
      </c>
      <c r="D3" s="4" t="s">
        <v>6</v>
      </c>
      <c r="E3" s="4" t="s">
        <v>9</v>
      </c>
      <c r="F3" s="2">
        <f>SUM(C7:C366)</f>
        <v>-16268690.624999821</v>
      </c>
    </row>
    <row r="4" spans="2:4" ht="13.5">
      <c r="B4" s="4" t="s">
        <v>4</v>
      </c>
      <c r="C4" s="4">
        <f>'元利均等'!C4</f>
        <v>30</v>
      </c>
      <c r="D4" s="4" t="s">
        <v>7</v>
      </c>
    </row>
    <row r="6" spans="1:5" ht="13.5">
      <c r="A6" t="s">
        <v>10</v>
      </c>
      <c r="B6" s="4" t="s">
        <v>0</v>
      </c>
      <c r="C6" t="s">
        <v>1</v>
      </c>
      <c r="D6" s="4" t="s">
        <v>2</v>
      </c>
      <c r="E6" s="4" t="s">
        <v>11</v>
      </c>
    </row>
    <row r="7" spans="1:6" ht="13.5">
      <c r="A7">
        <v>1</v>
      </c>
      <c r="B7" s="4">
        <f>IF(A7&gt;$C$4*12,0,-$C$3/$C$4/12)</f>
        <v>-91041.66666666667</v>
      </c>
      <c r="C7" s="4">
        <f>IF(A7&gt;$C$4*12,0,-$C$3*$C$2/100/12)</f>
        <v>-90131.25000000001</v>
      </c>
      <c r="D7" s="4">
        <f aca="true" t="shared" si="0" ref="D7:D70">SUM(B7:C7)</f>
        <v>-181172.9166666667</v>
      </c>
      <c r="E7" s="4">
        <f>C3+B7</f>
        <v>32683958.333333332</v>
      </c>
      <c r="F7" s="2"/>
    </row>
    <row r="8" spans="1:5" ht="13.5">
      <c r="A8">
        <v>2</v>
      </c>
      <c r="B8" s="4">
        <f aca="true" t="shared" si="1" ref="B8:B71">IF(A8&gt;$C$4*12,0,-$C$3/$C$4/12)</f>
        <v>-91041.66666666667</v>
      </c>
      <c r="C8" s="4">
        <f>IF(A8&gt;$C$4*12,0,-E7*$C$2/100/12)</f>
        <v>-89880.88541666667</v>
      </c>
      <c r="D8" s="4">
        <f t="shared" si="0"/>
        <v>-180922.55208333334</v>
      </c>
      <c r="E8" s="4">
        <f aca="true" t="shared" si="2" ref="E8:E71">E7+B8</f>
        <v>32592916.666666664</v>
      </c>
    </row>
    <row r="9" spans="1:5" ht="13.5">
      <c r="A9">
        <v>3</v>
      </c>
      <c r="B9" s="4">
        <f t="shared" si="1"/>
        <v>-91041.66666666667</v>
      </c>
      <c r="C9" s="4">
        <f aca="true" t="shared" si="3" ref="C9:C72">IF(A9&gt;$C$4*12,0,-E8*$C$2/100/12)</f>
        <v>-89630.52083333333</v>
      </c>
      <c r="D9" s="4">
        <f t="shared" si="0"/>
        <v>-180672.1875</v>
      </c>
      <c r="E9" s="4">
        <f t="shared" si="2"/>
        <v>32501874.999999996</v>
      </c>
    </row>
    <row r="10" spans="1:5" ht="13.5">
      <c r="A10">
        <v>4</v>
      </c>
      <c r="B10" s="4">
        <f t="shared" si="1"/>
        <v>-91041.66666666667</v>
      </c>
      <c r="C10" s="4">
        <f t="shared" si="3"/>
        <v>-89380.15625</v>
      </c>
      <c r="D10" s="4">
        <f t="shared" si="0"/>
        <v>-180421.8229166667</v>
      </c>
      <c r="E10" s="4">
        <f t="shared" si="2"/>
        <v>32410833.33333333</v>
      </c>
    </row>
    <row r="11" spans="1:5" ht="13.5">
      <c r="A11">
        <v>5</v>
      </c>
      <c r="B11" s="4">
        <f t="shared" si="1"/>
        <v>-91041.66666666667</v>
      </c>
      <c r="C11" s="4">
        <f t="shared" si="3"/>
        <v>-89129.79166666664</v>
      </c>
      <c r="D11" s="4">
        <f t="shared" si="0"/>
        <v>-180171.4583333333</v>
      </c>
      <c r="E11" s="4">
        <f t="shared" si="2"/>
        <v>32319791.66666666</v>
      </c>
    </row>
    <row r="12" spans="1:5" ht="13.5">
      <c r="A12">
        <v>6</v>
      </c>
      <c r="B12" s="4">
        <f t="shared" si="1"/>
        <v>-91041.66666666667</v>
      </c>
      <c r="C12" s="4">
        <f t="shared" si="3"/>
        <v>-88879.42708333331</v>
      </c>
      <c r="D12" s="4">
        <f t="shared" si="0"/>
        <v>-179921.09375</v>
      </c>
      <c r="E12" s="4">
        <f t="shared" si="2"/>
        <v>32228749.999999993</v>
      </c>
    </row>
    <row r="13" spans="1:5" ht="13.5">
      <c r="A13">
        <v>7</v>
      </c>
      <c r="B13" s="4">
        <f t="shared" si="1"/>
        <v>-91041.66666666667</v>
      </c>
      <c r="C13" s="4">
        <f t="shared" si="3"/>
        <v>-88629.06249999999</v>
      </c>
      <c r="D13" s="4">
        <f t="shared" si="0"/>
        <v>-179670.72916666666</v>
      </c>
      <c r="E13" s="4">
        <f t="shared" si="2"/>
        <v>32137708.333333325</v>
      </c>
    </row>
    <row r="14" spans="1:5" ht="13.5">
      <c r="A14">
        <v>8</v>
      </c>
      <c r="B14" s="4">
        <f t="shared" si="1"/>
        <v>-91041.66666666667</v>
      </c>
      <c r="C14" s="4">
        <f t="shared" si="3"/>
        <v>-88378.69791666664</v>
      </c>
      <c r="D14" s="4">
        <f t="shared" si="0"/>
        <v>-179420.3645833333</v>
      </c>
      <c r="E14" s="4">
        <f t="shared" si="2"/>
        <v>32046666.666666657</v>
      </c>
    </row>
    <row r="15" spans="1:5" ht="13.5">
      <c r="A15">
        <v>9</v>
      </c>
      <c r="B15" s="4">
        <f t="shared" si="1"/>
        <v>-91041.66666666667</v>
      </c>
      <c r="C15" s="4">
        <f t="shared" si="3"/>
        <v>-88128.33333333331</v>
      </c>
      <c r="D15" s="4">
        <f t="shared" si="0"/>
        <v>-179170</v>
      </c>
      <c r="E15" s="4">
        <f t="shared" si="2"/>
        <v>31955624.99999999</v>
      </c>
    </row>
    <row r="16" spans="1:5" ht="13.5">
      <c r="A16">
        <v>10</v>
      </c>
      <c r="B16" s="4">
        <f t="shared" si="1"/>
        <v>-91041.66666666667</v>
      </c>
      <c r="C16" s="4">
        <f t="shared" si="3"/>
        <v>-87877.96874999999</v>
      </c>
      <c r="D16" s="4">
        <f t="shared" si="0"/>
        <v>-178919.63541666666</v>
      </c>
      <c r="E16" s="4">
        <f t="shared" si="2"/>
        <v>31864583.33333332</v>
      </c>
    </row>
    <row r="17" spans="1:5" ht="13.5">
      <c r="A17">
        <v>11</v>
      </c>
      <c r="B17" s="4">
        <f t="shared" si="1"/>
        <v>-91041.66666666667</v>
      </c>
      <c r="C17" s="4">
        <f t="shared" si="3"/>
        <v>-87627.60416666664</v>
      </c>
      <c r="D17" s="4">
        <f t="shared" si="0"/>
        <v>-178669.2708333333</v>
      </c>
      <c r="E17" s="4">
        <f t="shared" si="2"/>
        <v>31773541.666666653</v>
      </c>
    </row>
    <row r="18" spans="1:8" ht="13.5">
      <c r="A18">
        <v>12</v>
      </c>
      <c r="B18" s="4">
        <f t="shared" si="1"/>
        <v>-91041.66666666667</v>
      </c>
      <c r="C18" s="4">
        <f t="shared" si="3"/>
        <v>-87377.2395833333</v>
      </c>
      <c r="D18" s="4">
        <f t="shared" si="0"/>
        <v>-178418.90624999997</v>
      </c>
      <c r="E18" s="4">
        <f t="shared" si="2"/>
        <v>31682499.999999985</v>
      </c>
      <c r="G18" s="6">
        <f>SUM(B7:B18)</f>
        <v>-1092499.9999999998</v>
      </c>
      <c r="H18" s="6">
        <f>SUM(C7:C18)</f>
        <v>-1065050.9375</v>
      </c>
    </row>
    <row r="19" spans="1:5" ht="13.5">
      <c r="A19">
        <v>13</v>
      </c>
      <c r="B19" s="4">
        <f t="shared" si="1"/>
        <v>-91041.66666666667</v>
      </c>
      <c r="C19" s="4">
        <f t="shared" si="3"/>
        <v>-87126.87499999996</v>
      </c>
      <c r="D19" s="4">
        <f t="shared" si="0"/>
        <v>-178168.54166666663</v>
      </c>
      <c r="E19" s="4">
        <f t="shared" si="2"/>
        <v>31591458.333333317</v>
      </c>
    </row>
    <row r="20" spans="1:5" ht="13.5">
      <c r="A20">
        <v>14</v>
      </c>
      <c r="B20" s="4">
        <f t="shared" si="1"/>
        <v>-91041.66666666667</v>
      </c>
      <c r="C20" s="4">
        <f t="shared" si="3"/>
        <v>-86876.51041666663</v>
      </c>
      <c r="D20" s="4">
        <f t="shared" si="0"/>
        <v>-177918.1770833333</v>
      </c>
      <c r="E20" s="4">
        <f t="shared" si="2"/>
        <v>31500416.66666665</v>
      </c>
    </row>
    <row r="21" spans="1:5" ht="13.5">
      <c r="A21">
        <v>15</v>
      </c>
      <c r="B21" s="4">
        <f t="shared" si="1"/>
        <v>-91041.66666666667</v>
      </c>
      <c r="C21" s="4">
        <f t="shared" si="3"/>
        <v>-86626.1458333333</v>
      </c>
      <c r="D21" s="4">
        <f t="shared" si="0"/>
        <v>-177667.81249999997</v>
      </c>
      <c r="E21" s="4">
        <f t="shared" si="2"/>
        <v>31409374.99999998</v>
      </c>
    </row>
    <row r="22" spans="1:5" ht="13.5">
      <c r="A22">
        <v>16</v>
      </c>
      <c r="B22" s="4">
        <f t="shared" si="1"/>
        <v>-91041.66666666667</v>
      </c>
      <c r="C22" s="4">
        <f t="shared" si="3"/>
        <v>-86375.78124999996</v>
      </c>
      <c r="D22" s="4">
        <f t="shared" si="0"/>
        <v>-177417.44791666663</v>
      </c>
      <c r="E22" s="4">
        <f t="shared" si="2"/>
        <v>31318333.333333313</v>
      </c>
    </row>
    <row r="23" spans="1:5" ht="13.5">
      <c r="A23">
        <v>17</v>
      </c>
      <c r="B23" s="4">
        <f t="shared" si="1"/>
        <v>-91041.66666666667</v>
      </c>
      <c r="C23" s="4">
        <f t="shared" si="3"/>
        <v>-86125.41666666661</v>
      </c>
      <c r="D23" s="4">
        <f t="shared" si="0"/>
        <v>-177167.08333333328</v>
      </c>
      <c r="E23" s="4">
        <f t="shared" si="2"/>
        <v>31227291.666666646</v>
      </c>
    </row>
    <row r="24" spans="1:5" ht="13.5">
      <c r="A24">
        <v>18</v>
      </c>
      <c r="B24" s="4">
        <f t="shared" si="1"/>
        <v>-91041.66666666667</v>
      </c>
      <c r="C24" s="4">
        <f t="shared" si="3"/>
        <v>-85875.05208333328</v>
      </c>
      <c r="D24" s="4">
        <f t="shared" si="0"/>
        <v>-176916.71874999994</v>
      </c>
      <c r="E24" s="4">
        <f t="shared" si="2"/>
        <v>31136249.999999978</v>
      </c>
    </row>
    <row r="25" spans="1:5" ht="13.5">
      <c r="A25">
        <v>19</v>
      </c>
      <c r="B25" s="4">
        <f t="shared" si="1"/>
        <v>-91041.66666666667</v>
      </c>
      <c r="C25" s="4">
        <f t="shared" si="3"/>
        <v>-85624.68749999996</v>
      </c>
      <c r="D25" s="4">
        <f t="shared" si="0"/>
        <v>-176666.35416666663</v>
      </c>
      <c r="E25" s="4">
        <f t="shared" si="2"/>
        <v>31045208.33333331</v>
      </c>
    </row>
    <row r="26" spans="1:5" ht="13.5">
      <c r="A26">
        <v>20</v>
      </c>
      <c r="B26" s="4">
        <f t="shared" si="1"/>
        <v>-91041.66666666667</v>
      </c>
      <c r="C26" s="4">
        <f t="shared" si="3"/>
        <v>-85374.32291666661</v>
      </c>
      <c r="D26" s="4">
        <f t="shared" si="0"/>
        <v>-176415.98958333328</v>
      </c>
      <c r="E26" s="4">
        <f t="shared" si="2"/>
        <v>30954166.66666664</v>
      </c>
    </row>
    <row r="27" spans="1:5" ht="13.5">
      <c r="A27">
        <v>21</v>
      </c>
      <c r="B27" s="4">
        <f t="shared" si="1"/>
        <v>-91041.66666666667</v>
      </c>
      <c r="C27" s="4">
        <f t="shared" si="3"/>
        <v>-85123.95833333327</v>
      </c>
      <c r="D27" s="4">
        <f t="shared" si="0"/>
        <v>-176165.62499999994</v>
      </c>
      <c r="E27" s="4">
        <f t="shared" si="2"/>
        <v>30863124.999999974</v>
      </c>
    </row>
    <row r="28" spans="1:5" ht="13.5">
      <c r="A28">
        <v>22</v>
      </c>
      <c r="B28" s="4">
        <f t="shared" si="1"/>
        <v>-91041.66666666667</v>
      </c>
      <c r="C28" s="4">
        <f t="shared" si="3"/>
        <v>-84873.59374999994</v>
      </c>
      <c r="D28" s="4">
        <f t="shared" si="0"/>
        <v>-175915.26041666663</v>
      </c>
      <c r="E28" s="4">
        <f t="shared" si="2"/>
        <v>30772083.333333306</v>
      </c>
    </row>
    <row r="29" spans="1:5" ht="13.5">
      <c r="A29">
        <v>23</v>
      </c>
      <c r="B29" s="4">
        <f t="shared" si="1"/>
        <v>-91041.66666666667</v>
      </c>
      <c r="C29" s="4">
        <f t="shared" si="3"/>
        <v>-84623.22916666661</v>
      </c>
      <c r="D29" s="4">
        <f t="shared" si="0"/>
        <v>-175664.89583333328</v>
      </c>
      <c r="E29" s="4">
        <f t="shared" si="2"/>
        <v>30681041.666666638</v>
      </c>
    </row>
    <row r="30" spans="1:8" ht="13.5">
      <c r="A30">
        <v>24</v>
      </c>
      <c r="B30" s="4">
        <f t="shared" si="1"/>
        <v>-91041.66666666667</v>
      </c>
      <c r="C30" s="4">
        <f t="shared" si="3"/>
        <v>-84372.86458333326</v>
      </c>
      <c r="D30" s="4">
        <f t="shared" si="0"/>
        <v>-175414.53124999994</v>
      </c>
      <c r="E30" s="4">
        <f t="shared" si="2"/>
        <v>30589999.99999997</v>
      </c>
      <c r="G30" s="6">
        <f>SUM(B19:B30)</f>
        <v>-1092499.9999999998</v>
      </c>
      <c r="H30" s="6">
        <f>SUM(C19:C30)</f>
        <v>-1028998.4374999994</v>
      </c>
    </row>
    <row r="31" spans="1:5" ht="13.5">
      <c r="A31">
        <v>25</v>
      </c>
      <c r="B31" s="4">
        <f t="shared" si="1"/>
        <v>-91041.66666666667</v>
      </c>
      <c r="C31" s="4">
        <f t="shared" si="3"/>
        <v>-84122.49999999993</v>
      </c>
      <c r="D31" s="4">
        <f t="shared" si="0"/>
        <v>-175164.1666666666</v>
      </c>
      <c r="E31" s="4">
        <f t="shared" si="2"/>
        <v>30498958.333333302</v>
      </c>
    </row>
    <row r="32" spans="1:5" ht="13.5">
      <c r="A32">
        <v>26</v>
      </c>
      <c r="B32" s="4">
        <f t="shared" si="1"/>
        <v>-91041.66666666667</v>
      </c>
      <c r="C32" s="4">
        <f t="shared" si="3"/>
        <v>-83872.13541666658</v>
      </c>
      <c r="D32" s="4">
        <f t="shared" si="0"/>
        <v>-174913.80208333326</v>
      </c>
      <c r="E32" s="4">
        <f t="shared" si="2"/>
        <v>30407916.666666634</v>
      </c>
    </row>
    <row r="33" spans="1:5" ht="13.5">
      <c r="A33">
        <v>27</v>
      </c>
      <c r="B33" s="4">
        <f t="shared" si="1"/>
        <v>-91041.66666666667</v>
      </c>
      <c r="C33" s="4">
        <f t="shared" si="3"/>
        <v>-83621.77083333324</v>
      </c>
      <c r="D33" s="4">
        <f t="shared" si="0"/>
        <v>-174663.4374999999</v>
      </c>
      <c r="E33" s="4">
        <f t="shared" si="2"/>
        <v>30316874.999999966</v>
      </c>
    </row>
    <row r="34" spans="1:5" ht="13.5">
      <c r="A34">
        <v>28</v>
      </c>
      <c r="B34" s="4">
        <f t="shared" si="1"/>
        <v>-91041.66666666667</v>
      </c>
      <c r="C34" s="4">
        <f t="shared" si="3"/>
        <v>-83371.40624999991</v>
      </c>
      <c r="D34" s="4">
        <f t="shared" si="0"/>
        <v>-174413.07291666657</v>
      </c>
      <c r="E34" s="4">
        <f t="shared" si="2"/>
        <v>30225833.3333333</v>
      </c>
    </row>
    <row r="35" spans="1:5" ht="13.5">
      <c r="A35">
        <v>29</v>
      </c>
      <c r="B35" s="4">
        <f t="shared" si="1"/>
        <v>-91041.66666666667</v>
      </c>
      <c r="C35" s="4">
        <f t="shared" si="3"/>
        <v>-83121.04166666658</v>
      </c>
      <c r="D35" s="4">
        <f t="shared" si="0"/>
        <v>-174162.70833333326</v>
      </c>
      <c r="E35" s="4">
        <f t="shared" si="2"/>
        <v>30134791.66666663</v>
      </c>
    </row>
    <row r="36" spans="1:5" ht="13.5">
      <c r="A36">
        <v>30</v>
      </c>
      <c r="B36" s="4">
        <f t="shared" si="1"/>
        <v>-91041.66666666667</v>
      </c>
      <c r="C36" s="4">
        <f t="shared" si="3"/>
        <v>-82870.67708333324</v>
      </c>
      <c r="D36" s="4">
        <f t="shared" si="0"/>
        <v>-173912.3437499999</v>
      </c>
      <c r="E36" s="4">
        <f t="shared" si="2"/>
        <v>30043749.999999963</v>
      </c>
    </row>
    <row r="37" spans="1:5" ht="13.5">
      <c r="A37">
        <v>31</v>
      </c>
      <c r="B37" s="4">
        <f t="shared" si="1"/>
        <v>-91041.66666666667</v>
      </c>
      <c r="C37" s="4">
        <f t="shared" si="3"/>
        <v>-82620.3124999999</v>
      </c>
      <c r="D37" s="4">
        <f t="shared" si="0"/>
        <v>-173661.97916666657</v>
      </c>
      <c r="E37" s="4">
        <f t="shared" si="2"/>
        <v>29952708.333333295</v>
      </c>
    </row>
    <row r="38" spans="1:5" ht="13.5">
      <c r="A38">
        <v>32</v>
      </c>
      <c r="B38" s="4">
        <f t="shared" si="1"/>
        <v>-91041.66666666667</v>
      </c>
      <c r="C38" s="4">
        <f t="shared" si="3"/>
        <v>-82369.94791666657</v>
      </c>
      <c r="D38" s="4">
        <f t="shared" si="0"/>
        <v>-173411.61458333326</v>
      </c>
      <c r="E38" s="4">
        <f t="shared" si="2"/>
        <v>29861666.666666627</v>
      </c>
    </row>
    <row r="39" spans="1:5" ht="13.5">
      <c r="A39">
        <v>33</v>
      </c>
      <c r="B39" s="4">
        <f t="shared" si="1"/>
        <v>-91041.66666666667</v>
      </c>
      <c r="C39" s="4">
        <f t="shared" si="3"/>
        <v>-82119.58333333324</v>
      </c>
      <c r="D39" s="4">
        <f t="shared" si="0"/>
        <v>-173161.2499999999</v>
      </c>
      <c r="E39" s="4">
        <f t="shared" si="2"/>
        <v>29770624.99999996</v>
      </c>
    </row>
    <row r="40" spans="1:5" ht="13.5">
      <c r="A40">
        <v>34</v>
      </c>
      <c r="B40" s="4">
        <f t="shared" si="1"/>
        <v>-91041.66666666667</v>
      </c>
      <c r="C40" s="4">
        <f t="shared" si="3"/>
        <v>-81869.21874999988</v>
      </c>
      <c r="D40" s="4">
        <f t="shared" si="0"/>
        <v>-172910.88541666657</v>
      </c>
      <c r="E40" s="4">
        <f t="shared" si="2"/>
        <v>29679583.33333329</v>
      </c>
    </row>
    <row r="41" spans="1:5" ht="13.5">
      <c r="A41">
        <v>35</v>
      </c>
      <c r="B41" s="4">
        <f t="shared" si="1"/>
        <v>-91041.66666666667</v>
      </c>
      <c r="C41" s="4">
        <f t="shared" si="3"/>
        <v>-81618.85416666656</v>
      </c>
      <c r="D41" s="4">
        <f t="shared" si="0"/>
        <v>-172660.52083333323</v>
      </c>
      <c r="E41" s="4">
        <f t="shared" si="2"/>
        <v>29588541.666666623</v>
      </c>
    </row>
    <row r="42" spans="1:8" ht="13.5">
      <c r="A42">
        <v>36</v>
      </c>
      <c r="B42" s="4">
        <f t="shared" si="1"/>
        <v>-91041.66666666667</v>
      </c>
      <c r="C42" s="4">
        <f t="shared" si="3"/>
        <v>-81368.48958333321</v>
      </c>
      <c r="D42" s="4">
        <f t="shared" si="0"/>
        <v>-172410.15624999988</v>
      </c>
      <c r="E42" s="4">
        <f t="shared" si="2"/>
        <v>29497499.999999955</v>
      </c>
      <c r="G42" s="6">
        <f>SUM(B31:B42)</f>
        <v>-1092499.9999999998</v>
      </c>
      <c r="H42" s="6">
        <f>SUM(C31:C42)</f>
        <v>-992945.937499999</v>
      </c>
    </row>
    <row r="43" spans="1:5" ht="13.5">
      <c r="A43">
        <v>37</v>
      </c>
      <c r="B43" s="4">
        <f t="shared" si="1"/>
        <v>-91041.66666666667</v>
      </c>
      <c r="C43" s="4">
        <f t="shared" si="3"/>
        <v>-81118.12499999988</v>
      </c>
      <c r="D43" s="4">
        <f t="shared" si="0"/>
        <v>-172159.79166666657</v>
      </c>
      <c r="E43" s="4">
        <f t="shared" si="2"/>
        <v>29406458.333333287</v>
      </c>
    </row>
    <row r="44" spans="1:5" ht="13.5">
      <c r="A44">
        <v>38</v>
      </c>
      <c r="B44" s="4">
        <f t="shared" si="1"/>
        <v>-91041.66666666667</v>
      </c>
      <c r="C44" s="4">
        <f t="shared" si="3"/>
        <v>-80867.76041666654</v>
      </c>
      <c r="D44" s="4">
        <f t="shared" si="0"/>
        <v>-171909.4270833332</v>
      </c>
      <c r="E44" s="4">
        <f t="shared" si="2"/>
        <v>29315416.66666662</v>
      </c>
    </row>
    <row r="45" spans="1:5" ht="13.5">
      <c r="A45">
        <v>39</v>
      </c>
      <c r="B45" s="4">
        <f t="shared" si="1"/>
        <v>-91041.66666666667</v>
      </c>
      <c r="C45" s="4">
        <f t="shared" si="3"/>
        <v>-80617.39583333321</v>
      </c>
      <c r="D45" s="4">
        <f t="shared" si="0"/>
        <v>-171659.06249999988</v>
      </c>
      <c r="E45" s="4">
        <f t="shared" si="2"/>
        <v>29224374.99999995</v>
      </c>
    </row>
    <row r="46" spans="1:5" ht="13.5">
      <c r="A46">
        <v>40</v>
      </c>
      <c r="B46" s="4">
        <f t="shared" si="1"/>
        <v>-91041.66666666667</v>
      </c>
      <c r="C46" s="4">
        <f t="shared" si="3"/>
        <v>-80367.03124999987</v>
      </c>
      <c r="D46" s="4">
        <f t="shared" si="0"/>
        <v>-171408.69791666654</v>
      </c>
      <c r="E46" s="4">
        <f t="shared" si="2"/>
        <v>29133333.333333284</v>
      </c>
    </row>
    <row r="47" spans="1:5" ht="13.5">
      <c r="A47">
        <v>41</v>
      </c>
      <c r="B47" s="4">
        <f t="shared" si="1"/>
        <v>-91041.66666666667</v>
      </c>
      <c r="C47" s="4">
        <f t="shared" si="3"/>
        <v>-80116.66666666654</v>
      </c>
      <c r="D47" s="4">
        <f t="shared" si="0"/>
        <v>-171158.3333333332</v>
      </c>
      <c r="E47" s="4">
        <f t="shared" si="2"/>
        <v>29042291.666666616</v>
      </c>
    </row>
    <row r="48" spans="1:5" ht="13.5">
      <c r="A48">
        <v>42</v>
      </c>
      <c r="B48" s="4">
        <f t="shared" si="1"/>
        <v>-91041.66666666667</v>
      </c>
      <c r="C48" s="4">
        <f t="shared" si="3"/>
        <v>-79866.3020833332</v>
      </c>
      <c r="D48" s="4">
        <f t="shared" si="0"/>
        <v>-170907.96874999988</v>
      </c>
      <c r="E48" s="4">
        <f t="shared" si="2"/>
        <v>28951249.999999948</v>
      </c>
    </row>
    <row r="49" spans="1:5" ht="13.5">
      <c r="A49">
        <v>43</v>
      </c>
      <c r="B49" s="4">
        <f t="shared" si="1"/>
        <v>-91041.66666666667</v>
      </c>
      <c r="C49" s="4">
        <f t="shared" si="3"/>
        <v>-79615.93749999987</v>
      </c>
      <c r="D49" s="4">
        <f t="shared" si="0"/>
        <v>-170657.60416666654</v>
      </c>
      <c r="E49" s="4">
        <f t="shared" si="2"/>
        <v>28860208.33333328</v>
      </c>
    </row>
    <row r="50" spans="1:5" ht="13.5">
      <c r="A50">
        <v>44</v>
      </c>
      <c r="B50" s="4">
        <f t="shared" si="1"/>
        <v>-91041.66666666667</v>
      </c>
      <c r="C50" s="4">
        <f t="shared" si="3"/>
        <v>-79365.57291666653</v>
      </c>
      <c r="D50" s="4">
        <f t="shared" si="0"/>
        <v>-170407.2395833332</v>
      </c>
      <c r="E50" s="4">
        <f t="shared" si="2"/>
        <v>28769166.666666612</v>
      </c>
    </row>
    <row r="51" spans="1:5" ht="13.5">
      <c r="A51">
        <v>45</v>
      </c>
      <c r="B51" s="4">
        <f t="shared" si="1"/>
        <v>-91041.66666666667</v>
      </c>
      <c r="C51" s="4">
        <f t="shared" si="3"/>
        <v>-79115.20833333318</v>
      </c>
      <c r="D51" s="4">
        <f t="shared" si="0"/>
        <v>-170156.87499999985</v>
      </c>
      <c r="E51" s="4">
        <f t="shared" si="2"/>
        <v>28678124.999999944</v>
      </c>
    </row>
    <row r="52" spans="1:5" ht="13.5">
      <c r="A52">
        <v>46</v>
      </c>
      <c r="B52" s="4">
        <f t="shared" si="1"/>
        <v>-91041.66666666667</v>
      </c>
      <c r="C52" s="4">
        <f t="shared" si="3"/>
        <v>-78864.84374999985</v>
      </c>
      <c r="D52" s="4">
        <f t="shared" si="0"/>
        <v>-169906.5104166665</v>
      </c>
      <c r="E52" s="4">
        <f t="shared" si="2"/>
        <v>28587083.333333276</v>
      </c>
    </row>
    <row r="53" spans="1:5" ht="13.5">
      <c r="A53">
        <v>47</v>
      </c>
      <c r="B53" s="4">
        <f t="shared" si="1"/>
        <v>-91041.66666666667</v>
      </c>
      <c r="C53" s="4">
        <f t="shared" si="3"/>
        <v>-78614.47916666653</v>
      </c>
      <c r="D53" s="4">
        <f t="shared" si="0"/>
        <v>-169656.1458333332</v>
      </c>
      <c r="E53" s="4">
        <f t="shared" si="2"/>
        <v>28496041.66666661</v>
      </c>
    </row>
    <row r="54" spans="1:8" ht="13.5">
      <c r="A54">
        <v>48</v>
      </c>
      <c r="B54" s="4">
        <f t="shared" si="1"/>
        <v>-91041.66666666667</v>
      </c>
      <c r="C54" s="4">
        <f t="shared" si="3"/>
        <v>-78364.11458333318</v>
      </c>
      <c r="D54" s="4">
        <f t="shared" si="0"/>
        <v>-169405.78124999985</v>
      </c>
      <c r="E54" s="4">
        <f t="shared" si="2"/>
        <v>28404999.99999994</v>
      </c>
      <c r="G54" s="6">
        <f>SUM(B43:B54)</f>
        <v>-1092499.9999999998</v>
      </c>
      <c r="H54" s="6">
        <f>SUM(C43:C54)</f>
        <v>-956893.4374999983</v>
      </c>
    </row>
    <row r="55" spans="1:5" ht="13.5">
      <c r="A55">
        <v>49</v>
      </c>
      <c r="B55" s="4">
        <f t="shared" si="1"/>
        <v>-91041.66666666667</v>
      </c>
      <c r="C55" s="4">
        <f t="shared" si="3"/>
        <v>-78113.74999999984</v>
      </c>
      <c r="D55" s="4">
        <f t="shared" si="0"/>
        <v>-169155.4166666665</v>
      </c>
      <c r="E55" s="4">
        <f t="shared" si="2"/>
        <v>28313958.333333272</v>
      </c>
    </row>
    <row r="56" spans="1:5" ht="13.5">
      <c r="A56">
        <v>50</v>
      </c>
      <c r="B56" s="4">
        <f t="shared" si="1"/>
        <v>-91041.66666666667</v>
      </c>
      <c r="C56" s="4">
        <f t="shared" si="3"/>
        <v>-77863.3854166665</v>
      </c>
      <c r="D56" s="4">
        <f t="shared" si="0"/>
        <v>-168905.05208333317</v>
      </c>
      <c r="E56" s="4">
        <f t="shared" si="2"/>
        <v>28222916.666666605</v>
      </c>
    </row>
    <row r="57" spans="1:5" ht="13.5">
      <c r="A57">
        <v>51</v>
      </c>
      <c r="B57" s="4">
        <f t="shared" si="1"/>
        <v>-91041.66666666667</v>
      </c>
      <c r="C57" s="4">
        <f t="shared" si="3"/>
        <v>-77613.02083333317</v>
      </c>
      <c r="D57" s="4">
        <f t="shared" si="0"/>
        <v>-168654.68749999983</v>
      </c>
      <c r="E57" s="4">
        <f t="shared" si="2"/>
        <v>28131874.999999937</v>
      </c>
    </row>
    <row r="58" spans="1:5" ht="13.5">
      <c r="A58">
        <v>52</v>
      </c>
      <c r="B58" s="4">
        <f t="shared" si="1"/>
        <v>-91041.66666666667</v>
      </c>
      <c r="C58" s="4">
        <f t="shared" si="3"/>
        <v>-77362.65624999983</v>
      </c>
      <c r="D58" s="4">
        <f t="shared" si="0"/>
        <v>-168404.3229166665</v>
      </c>
      <c r="E58" s="4">
        <f t="shared" si="2"/>
        <v>28040833.33333327</v>
      </c>
    </row>
    <row r="59" spans="1:5" ht="13.5">
      <c r="A59">
        <v>53</v>
      </c>
      <c r="B59" s="4">
        <f t="shared" si="1"/>
        <v>-91041.66666666667</v>
      </c>
      <c r="C59" s="4">
        <f t="shared" si="3"/>
        <v>-77112.2916666665</v>
      </c>
      <c r="D59" s="4">
        <f t="shared" si="0"/>
        <v>-168153.95833333317</v>
      </c>
      <c r="E59" s="4">
        <f t="shared" si="2"/>
        <v>27949791.6666666</v>
      </c>
    </row>
    <row r="60" spans="1:5" ht="13.5">
      <c r="A60">
        <v>54</v>
      </c>
      <c r="B60" s="4">
        <f t="shared" si="1"/>
        <v>-91041.66666666667</v>
      </c>
      <c r="C60" s="4">
        <f t="shared" si="3"/>
        <v>-76861.92708333315</v>
      </c>
      <c r="D60" s="4">
        <f t="shared" si="0"/>
        <v>-167903.59374999983</v>
      </c>
      <c r="E60" s="4">
        <f t="shared" si="2"/>
        <v>27858749.999999933</v>
      </c>
    </row>
    <row r="61" spans="1:5" ht="13.5">
      <c r="A61">
        <v>55</v>
      </c>
      <c r="B61" s="4">
        <f t="shared" si="1"/>
        <v>-91041.66666666667</v>
      </c>
      <c r="C61" s="4">
        <f t="shared" si="3"/>
        <v>-76611.56249999983</v>
      </c>
      <c r="D61" s="4">
        <f t="shared" si="0"/>
        <v>-167653.2291666665</v>
      </c>
      <c r="E61" s="4">
        <f t="shared" si="2"/>
        <v>27767708.333333265</v>
      </c>
    </row>
    <row r="62" spans="1:5" ht="13.5">
      <c r="A62">
        <v>56</v>
      </c>
      <c r="B62" s="4">
        <f t="shared" si="1"/>
        <v>-91041.66666666667</v>
      </c>
      <c r="C62" s="4">
        <f t="shared" si="3"/>
        <v>-76361.19791666648</v>
      </c>
      <c r="D62" s="4">
        <f t="shared" si="0"/>
        <v>-167402.86458333314</v>
      </c>
      <c r="E62" s="4">
        <f t="shared" si="2"/>
        <v>27676666.666666597</v>
      </c>
    </row>
    <row r="63" spans="1:5" ht="13.5">
      <c r="A63">
        <v>57</v>
      </c>
      <c r="B63" s="4">
        <f t="shared" si="1"/>
        <v>-91041.66666666667</v>
      </c>
      <c r="C63" s="4">
        <f t="shared" si="3"/>
        <v>-76110.83333333315</v>
      </c>
      <c r="D63" s="4">
        <f t="shared" si="0"/>
        <v>-167152.49999999983</v>
      </c>
      <c r="E63" s="4">
        <f t="shared" si="2"/>
        <v>27585624.99999993</v>
      </c>
    </row>
    <row r="64" spans="1:5" ht="13.5">
      <c r="A64">
        <v>58</v>
      </c>
      <c r="B64" s="4">
        <f t="shared" si="1"/>
        <v>-91041.66666666667</v>
      </c>
      <c r="C64" s="4">
        <f t="shared" si="3"/>
        <v>-75860.46874999981</v>
      </c>
      <c r="D64" s="4">
        <f t="shared" si="0"/>
        <v>-166902.13541666648</v>
      </c>
      <c r="E64" s="4">
        <f t="shared" si="2"/>
        <v>27494583.33333326</v>
      </c>
    </row>
    <row r="65" spans="1:5" ht="13.5">
      <c r="A65">
        <v>59</v>
      </c>
      <c r="B65" s="4">
        <f t="shared" si="1"/>
        <v>-91041.66666666667</v>
      </c>
      <c r="C65" s="4">
        <f t="shared" si="3"/>
        <v>-75610.10416666648</v>
      </c>
      <c r="D65" s="4">
        <f t="shared" si="0"/>
        <v>-166651.77083333314</v>
      </c>
      <c r="E65" s="4">
        <f t="shared" si="2"/>
        <v>27403541.666666593</v>
      </c>
    </row>
    <row r="66" spans="1:8" ht="13.5">
      <c r="A66">
        <v>60</v>
      </c>
      <c r="B66" s="4">
        <f t="shared" si="1"/>
        <v>-91041.66666666667</v>
      </c>
      <c r="C66" s="4">
        <f t="shared" si="3"/>
        <v>-75359.73958333314</v>
      </c>
      <c r="D66" s="4">
        <f t="shared" si="0"/>
        <v>-166401.40624999983</v>
      </c>
      <c r="E66" s="4">
        <f t="shared" si="2"/>
        <v>27312499.999999925</v>
      </c>
      <c r="G66" s="6">
        <f>SUM(B55:B66)</f>
        <v>-1092499.9999999998</v>
      </c>
      <c r="H66" s="6">
        <f>SUM(C55:C66)</f>
        <v>-920840.9374999979</v>
      </c>
    </row>
    <row r="67" spans="1:5" ht="13.5">
      <c r="A67">
        <v>61</v>
      </c>
      <c r="B67" s="4">
        <f t="shared" si="1"/>
        <v>-91041.66666666667</v>
      </c>
      <c r="C67" s="4">
        <f t="shared" si="3"/>
        <v>-75109.37499999981</v>
      </c>
      <c r="D67" s="4">
        <f t="shared" si="0"/>
        <v>-166151.04166666648</v>
      </c>
      <c r="E67" s="4">
        <f t="shared" si="2"/>
        <v>27221458.333333258</v>
      </c>
    </row>
    <row r="68" spans="1:5" ht="13.5">
      <c r="A68">
        <v>62</v>
      </c>
      <c r="B68" s="4">
        <f t="shared" si="1"/>
        <v>-91041.66666666667</v>
      </c>
      <c r="C68" s="4">
        <f t="shared" si="3"/>
        <v>-74859.01041666647</v>
      </c>
      <c r="D68" s="4">
        <f t="shared" si="0"/>
        <v>-165900.67708333314</v>
      </c>
      <c r="E68" s="4">
        <f t="shared" si="2"/>
        <v>27130416.66666659</v>
      </c>
    </row>
    <row r="69" spans="1:5" ht="13.5">
      <c r="A69">
        <v>63</v>
      </c>
      <c r="B69" s="4">
        <f t="shared" si="1"/>
        <v>-91041.66666666667</v>
      </c>
      <c r="C69" s="4">
        <f t="shared" si="3"/>
        <v>-74608.64583333312</v>
      </c>
      <c r="D69" s="4">
        <f t="shared" si="0"/>
        <v>-165650.3124999998</v>
      </c>
      <c r="E69" s="4">
        <f t="shared" si="2"/>
        <v>27039374.99999992</v>
      </c>
    </row>
    <row r="70" spans="1:5" ht="13.5">
      <c r="A70">
        <v>64</v>
      </c>
      <c r="B70" s="4">
        <f t="shared" si="1"/>
        <v>-91041.66666666667</v>
      </c>
      <c r="C70" s="4">
        <f t="shared" si="3"/>
        <v>-74358.28124999978</v>
      </c>
      <c r="D70" s="4">
        <f t="shared" si="0"/>
        <v>-165399.94791666645</v>
      </c>
      <c r="E70" s="4">
        <f t="shared" si="2"/>
        <v>26948333.333333254</v>
      </c>
    </row>
    <row r="71" spans="1:5" ht="13.5">
      <c r="A71">
        <v>65</v>
      </c>
      <c r="B71" s="4">
        <f t="shared" si="1"/>
        <v>-91041.66666666667</v>
      </c>
      <c r="C71" s="4">
        <f t="shared" si="3"/>
        <v>-74107.91666666645</v>
      </c>
      <c r="D71" s="4">
        <f aca="true" t="shared" si="4" ref="D71:D134">SUM(B71:C71)</f>
        <v>-165149.58333333314</v>
      </c>
      <c r="E71" s="4">
        <f t="shared" si="2"/>
        <v>26857291.666666586</v>
      </c>
    </row>
    <row r="72" spans="1:5" ht="13.5">
      <c r="A72">
        <v>66</v>
      </c>
      <c r="B72" s="4">
        <f aca="true" t="shared" si="5" ref="B72:B135">IF(A72&gt;$C$4*12,0,-$C$3/$C$4/12)</f>
        <v>-91041.66666666667</v>
      </c>
      <c r="C72" s="4">
        <f t="shared" si="3"/>
        <v>-73857.55208333312</v>
      </c>
      <c r="D72" s="4">
        <f t="shared" si="4"/>
        <v>-164899.2187499998</v>
      </c>
      <c r="E72" s="4">
        <f aca="true" t="shared" si="6" ref="E72:E135">E71+B72</f>
        <v>26766249.999999918</v>
      </c>
    </row>
    <row r="73" spans="1:5" ht="13.5">
      <c r="A73">
        <v>67</v>
      </c>
      <c r="B73" s="4">
        <f t="shared" si="5"/>
        <v>-91041.66666666667</v>
      </c>
      <c r="C73" s="4">
        <f aca="true" t="shared" si="7" ref="C73:C136">IF(A73&gt;$C$4*12,0,-E72*$C$2/100/12)</f>
        <v>-73607.18749999978</v>
      </c>
      <c r="D73" s="4">
        <f t="shared" si="4"/>
        <v>-164648.85416666645</v>
      </c>
      <c r="E73" s="4">
        <f t="shared" si="6"/>
        <v>26675208.33333325</v>
      </c>
    </row>
    <row r="74" spans="1:5" ht="13.5">
      <c r="A74">
        <v>68</v>
      </c>
      <c r="B74" s="4">
        <f t="shared" si="5"/>
        <v>-91041.66666666667</v>
      </c>
      <c r="C74" s="4">
        <f t="shared" si="7"/>
        <v>-73356.82291666644</v>
      </c>
      <c r="D74" s="4">
        <f t="shared" si="4"/>
        <v>-164398.4895833331</v>
      </c>
      <c r="E74" s="4">
        <f t="shared" si="6"/>
        <v>26584166.666666582</v>
      </c>
    </row>
    <row r="75" spans="1:5" ht="13.5">
      <c r="A75">
        <v>69</v>
      </c>
      <c r="B75" s="4">
        <f t="shared" si="5"/>
        <v>-91041.66666666667</v>
      </c>
      <c r="C75" s="4">
        <f t="shared" si="7"/>
        <v>-73106.45833333311</v>
      </c>
      <c r="D75" s="4">
        <f t="shared" si="4"/>
        <v>-164148.12499999977</v>
      </c>
      <c r="E75" s="4">
        <f t="shared" si="6"/>
        <v>26493124.999999914</v>
      </c>
    </row>
    <row r="76" spans="1:5" ht="13.5">
      <c r="A76">
        <v>70</v>
      </c>
      <c r="B76" s="4">
        <f t="shared" si="5"/>
        <v>-91041.66666666667</v>
      </c>
      <c r="C76" s="4">
        <f t="shared" si="7"/>
        <v>-72856.09374999977</v>
      </c>
      <c r="D76" s="4">
        <f t="shared" si="4"/>
        <v>-163897.76041666645</v>
      </c>
      <c r="E76" s="4">
        <f t="shared" si="6"/>
        <v>26402083.333333246</v>
      </c>
    </row>
    <row r="77" spans="1:5" ht="13.5">
      <c r="A77">
        <v>71</v>
      </c>
      <c r="B77" s="4">
        <f t="shared" si="5"/>
        <v>-91041.66666666667</v>
      </c>
      <c r="C77" s="4">
        <f t="shared" si="7"/>
        <v>-72605.72916666644</v>
      </c>
      <c r="D77" s="4">
        <f t="shared" si="4"/>
        <v>-163647.3958333331</v>
      </c>
      <c r="E77" s="4">
        <f t="shared" si="6"/>
        <v>26311041.66666658</v>
      </c>
    </row>
    <row r="78" spans="1:8" ht="13.5">
      <c r="A78">
        <v>72</v>
      </c>
      <c r="B78" s="4">
        <f t="shared" si="5"/>
        <v>-91041.66666666667</v>
      </c>
      <c r="C78" s="4">
        <f t="shared" si="7"/>
        <v>-72355.3645833331</v>
      </c>
      <c r="D78" s="4">
        <f t="shared" si="4"/>
        <v>-163397.03124999977</v>
      </c>
      <c r="E78" s="4">
        <f t="shared" si="6"/>
        <v>26219999.99999991</v>
      </c>
      <c r="G78" s="6">
        <f>SUM(B67:B78)</f>
        <v>-1092499.9999999998</v>
      </c>
      <c r="H78" s="6">
        <f>SUM(C67:C78)</f>
        <v>-884788.4374999974</v>
      </c>
    </row>
    <row r="79" spans="1:5" ht="13.5">
      <c r="A79">
        <v>73</v>
      </c>
      <c r="B79" s="4">
        <f t="shared" si="5"/>
        <v>-91041.66666666667</v>
      </c>
      <c r="C79" s="4">
        <f t="shared" si="7"/>
        <v>-72104.99999999977</v>
      </c>
      <c r="D79" s="4">
        <f t="shared" si="4"/>
        <v>-163146.66666666645</v>
      </c>
      <c r="E79" s="4">
        <f t="shared" si="6"/>
        <v>26128958.333333243</v>
      </c>
    </row>
    <row r="80" spans="1:5" ht="13.5">
      <c r="A80">
        <v>74</v>
      </c>
      <c r="B80" s="4">
        <f t="shared" si="5"/>
        <v>-91041.66666666667</v>
      </c>
      <c r="C80" s="4">
        <f t="shared" si="7"/>
        <v>-71854.63541666641</v>
      </c>
      <c r="D80" s="4">
        <f t="shared" si="4"/>
        <v>-162896.30208333308</v>
      </c>
      <c r="E80" s="4">
        <f t="shared" si="6"/>
        <v>26037916.666666575</v>
      </c>
    </row>
    <row r="81" spans="1:5" ht="13.5">
      <c r="A81">
        <v>75</v>
      </c>
      <c r="B81" s="4">
        <f t="shared" si="5"/>
        <v>-91041.66666666667</v>
      </c>
      <c r="C81" s="4">
        <f t="shared" si="7"/>
        <v>-71604.27083333308</v>
      </c>
      <c r="D81" s="4">
        <f t="shared" si="4"/>
        <v>-162645.93749999977</v>
      </c>
      <c r="E81" s="4">
        <f t="shared" si="6"/>
        <v>25946874.999999907</v>
      </c>
    </row>
    <row r="82" spans="1:5" ht="13.5">
      <c r="A82">
        <v>76</v>
      </c>
      <c r="B82" s="4">
        <f t="shared" si="5"/>
        <v>-91041.66666666667</v>
      </c>
      <c r="C82" s="4">
        <f t="shared" si="7"/>
        <v>-71353.90624999975</v>
      </c>
      <c r="D82" s="4">
        <f t="shared" si="4"/>
        <v>-162395.57291666642</v>
      </c>
      <c r="E82" s="4">
        <f t="shared" si="6"/>
        <v>25855833.33333324</v>
      </c>
    </row>
    <row r="83" spans="1:5" ht="13.5">
      <c r="A83">
        <v>77</v>
      </c>
      <c r="B83" s="4">
        <f t="shared" si="5"/>
        <v>-91041.66666666667</v>
      </c>
      <c r="C83" s="4">
        <f t="shared" si="7"/>
        <v>-71103.54166666641</v>
      </c>
      <c r="D83" s="4">
        <f t="shared" si="4"/>
        <v>-162145.20833333308</v>
      </c>
      <c r="E83" s="4">
        <f t="shared" si="6"/>
        <v>25764791.66666657</v>
      </c>
    </row>
    <row r="84" spans="1:5" ht="13.5">
      <c r="A84">
        <v>78</v>
      </c>
      <c r="B84" s="4">
        <f t="shared" si="5"/>
        <v>-91041.66666666667</v>
      </c>
      <c r="C84" s="4">
        <f t="shared" si="7"/>
        <v>-70853.17708333307</v>
      </c>
      <c r="D84" s="4">
        <f t="shared" si="4"/>
        <v>-161894.84374999974</v>
      </c>
      <c r="E84" s="4">
        <f t="shared" si="6"/>
        <v>25673749.999999903</v>
      </c>
    </row>
    <row r="85" spans="1:5" ht="13.5">
      <c r="A85">
        <v>79</v>
      </c>
      <c r="B85" s="4">
        <f t="shared" si="5"/>
        <v>-91041.66666666667</v>
      </c>
      <c r="C85" s="4">
        <f t="shared" si="7"/>
        <v>-70602.81249999974</v>
      </c>
      <c r="D85" s="4">
        <f t="shared" si="4"/>
        <v>-161644.4791666664</v>
      </c>
      <c r="E85" s="4">
        <f t="shared" si="6"/>
        <v>25582708.333333235</v>
      </c>
    </row>
    <row r="86" spans="1:5" ht="13.5">
      <c r="A86">
        <v>80</v>
      </c>
      <c r="B86" s="4">
        <f t="shared" si="5"/>
        <v>-91041.66666666667</v>
      </c>
      <c r="C86" s="4">
        <f t="shared" si="7"/>
        <v>-70352.44791666641</v>
      </c>
      <c r="D86" s="4">
        <f t="shared" si="4"/>
        <v>-161394.11458333308</v>
      </c>
      <c r="E86" s="4">
        <f t="shared" si="6"/>
        <v>25491666.666666567</v>
      </c>
    </row>
    <row r="87" spans="1:5" ht="13.5">
      <c r="A87">
        <v>81</v>
      </c>
      <c r="B87" s="4">
        <f t="shared" si="5"/>
        <v>-91041.66666666667</v>
      </c>
      <c r="C87" s="4">
        <f t="shared" si="7"/>
        <v>-70102.08333333307</v>
      </c>
      <c r="D87" s="4">
        <f t="shared" si="4"/>
        <v>-161143.74999999974</v>
      </c>
      <c r="E87" s="4">
        <f t="shared" si="6"/>
        <v>25400624.9999999</v>
      </c>
    </row>
    <row r="88" spans="1:5" ht="13.5">
      <c r="A88">
        <v>82</v>
      </c>
      <c r="B88" s="4">
        <f t="shared" si="5"/>
        <v>-91041.66666666667</v>
      </c>
      <c r="C88" s="4">
        <f t="shared" si="7"/>
        <v>-69851.71874999972</v>
      </c>
      <c r="D88" s="4">
        <f t="shared" si="4"/>
        <v>-160893.3854166664</v>
      </c>
      <c r="E88" s="4">
        <f t="shared" si="6"/>
        <v>25309583.33333323</v>
      </c>
    </row>
    <row r="89" spans="1:5" ht="13.5">
      <c r="A89">
        <v>83</v>
      </c>
      <c r="B89" s="4">
        <f t="shared" si="5"/>
        <v>-91041.66666666667</v>
      </c>
      <c r="C89" s="4">
        <f t="shared" si="7"/>
        <v>-69601.3541666664</v>
      </c>
      <c r="D89" s="4">
        <f t="shared" si="4"/>
        <v>-160643.02083333308</v>
      </c>
      <c r="E89" s="4">
        <f t="shared" si="6"/>
        <v>25218541.666666564</v>
      </c>
    </row>
    <row r="90" spans="1:8" ht="13.5">
      <c r="A90">
        <v>84</v>
      </c>
      <c r="B90" s="4">
        <f t="shared" si="5"/>
        <v>-91041.66666666667</v>
      </c>
      <c r="C90" s="4">
        <f t="shared" si="7"/>
        <v>-69350.98958333307</v>
      </c>
      <c r="D90" s="4">
        <f t="shared" si="4"/>
        <v>-160392.65624999974</v>
      </c>
      <c r="E90" s="4">
        <f t="shared" si="6"/>
        <v>25127499.999999896</v>
      </c>
      <c r="G90" s="6">
        <f>SUM(B79:B90)</f>
        <v>-1092499.9999999998</v>
      </c>
      <c r="H90" s="6">
        <f>SUM(C79:C90)</f>
        <v>-848735.9374999969</v>
      </c>
    </row>
    <row r="91" spans="1:5" ht="13.5">
      <c r="A91">
        <v>85</v>
      </c>
      <c r="B91" s="4">
        <f t="shared" si="5"/>
        <v>-91041.66666666667</v>
      </c>
      <c r="C91" s="4">
        <f t="shared" si="7"/>
        <v>-69100.62499999972</v>
      </c>
      <c r="D91" s="4">
        <f t="shared" si="4"/>
        <v>-160142.2916666664</v>
      </c>
      <c r="E91" s="4">
        <f t="shared" si="6"/>
        <v>25036458.333333228</v>
      </c>
    </row>
    <row r="92" spans="1:5" ht="13.5">
      <c r="A92">
        <v>86</v>
      </c>
      <c r="B92" s="4">
        <f t="shared" si="5"/>
        <v>-91041.66666666667</v>
      </c>
      <c r="C92" s="4">
        <f t="shared" si="7"/>
        <v>-68850.26041666638</v>
      </c>
      <c r="D92" s="4">
        <f t="shared" si="4"/>
        <v>-159891.92708333305</v>
      </c>
      <c r="E92" s="4">
        <f t="shared" si="6"/>
        <v>24945416.66666656</v>
      </c>
    </row>
    <row r="93" spans="1:5" ht="13.5">
      <c r="A93">
        <v>87</v>
      </c>
      <c r="B93" s="4">
        <f t="shared" si="5"/>
        <v>-91041.66666666667</v>
      </c>
      <c r="C93" s="4">
        <f t="shared" si="7"/>
        <v>-68599.89583333305</v>
      </c>
      <c r="D93" s="4">
        <f t="shared" si="4"/>
        <v>-159641.5624999997</v>
      </c>
      <c r="E93" s="4">
        <f t="shared" si="6"/>
        <v>24854374.999999892</v>
      </c>
    </row>
    <row r="94" spans="1:5" ht="13.5">
      <c r="A94">
        <v>88</v>
      </c>
      <c r="B94" s="4">
        <f t="shared" si="5"/>
        <v>-91041.66666666667</v>
      </c>
      <c r="C94" s="4">
        <f t="shared" si="7"/>
        <v>-68349.53124999972</v>
      </c>
      <c r="D94" s="4">
        <f t="shared" si="4"/>
        <v>-159391.1979166664</v>
      </c>
      <c r="E94" s="4">
        <f t="shared" si="6"/>
        <v>24763333.333333224</v>
      </c>
    </row>
    <row r="95" spans="1:5" ht="13.5">
      <c r="A95">
        <v>89</v>
      </c>
      <c r="B95" s="4">
        <f t="shared" si="5"/>
        <v>-91041.66666666667</v>
      </c>
      <c r="C95" s="4">
        <f t="shared" si="7"/>
        <v>-68099.16666666637</v>
      </c>
      <c r="D95" s="4">
        <f t="shared" si="4"/>
        <v>-159140.83333333302</v>
      </c>
      <c r="E95" s="4">
        <f t="shared" si="6"/>
        <v>24672291.666666556</v>
      </c>
    </row>
    <row r="96" spans="1:5" ht="13.5">
      <c r="A96">
        <v>90</v>
      </c>
      <c r="B96" s="4">
        <f t="shared" si="5"/>
        <v>-91041.66666666667</v>
      </c>
      <c r="C96" s="4">
        <f t="shared" si="7"/>
        <v>-67848.80208333304</v>
      </c>
      <c r="D96" s="4">
        <f t="shared" si="4"/>
        <v>-158890.4687499997</v>
      </c>
      <c r="E96" s="4">
        <f t="shared" si="6"/>
        <v>24581249.99999989</v>
      </c>
    </row>
    <row r="97" spans="1:5" ht="13.5">
      <c r="A97">
        <v>91</v>
      </c>
      <c r="B97" s="4">
        <f t="shared" si="5"/>
        <v>-91041.66666666667</v>
      </c>
      <c r="C97" s="4">
        <f t="shared" si="7"/>
        <v>-67598.4374999997</v>
      </c>
      <c r="D97" s="4">
        <f t="shared" si="4"/>
        <v>-158640.10416666637</v>
      </c>
      <c r="E97" s="4">
        <f t="shared" si="6"/>
        <v>24490208.33333322</v>
      </c>
    </row>
    <row r="98" spans="1:5" ht="13.5">
      <c r="A98">
        <v>92</v>
      </c>
      <c r="B98" s="4">
        <f t="shared" si="5"/>
        <v>-91041.66666666667</v>
      </c>
      <c r="C98" s="4">
        <f t="shared" si="7"/>
        <v>-67348.07291666635</v>
      </c>
      <c r="D98" s="4">
        <f t="shared" si="4"/>
        <v>-158389.73958333302</v>
      </c>
      <c r="E98" s="4">
        <f t="shared" si="6"/>
        <v>24399166.666666552</v>
      </c>
    </row>
    <row r="99" spans="1:5" ht="13.5">
      <c r="A99">
        <v>93</v>
      </c>
      <c r="B99" s="4">
        <f t="shared" si="5"/>
        <v>-91041.66666666667</v>
      </c>
      <c r="C99" s="4">
        <f t="shared" si="7"/>
        <v>-67097.70833333302</v>
      </c>
      <c r="D99" s="4">
        <f t="shared" si="4"/>
        <v>-158139.3749999997</v>
      </c>
      <c r="E99" s="4">
        <f t="shared" si="6"/>
        <v>24308124.999999885</v>
      </c>
    </row>
    <row r="100" spans="1:5" ht="13.5">
      <c r="A100">
        <v>94</v>
      </c>
      <c r="B100" s="4">
        <f t="shared" si="5"/>
        <v>-91041.66666666667</v>
      </c>
      <c r="C100" s="4">
        <f t="shared" si="7"/>
        <v>-66847.3437499997</v>
      </c>
      <c r="D100" s="4">
        <f t="shared" si="4"/>
        <v>-157889.01041666637</v>
      </c>
      <c r="E100" s="4">
        <f t="shared" si="6"/>
        <v>24217083.333333217</v>
      </c>
    </row>
    <row r="101" spans="1:5" ht="13.5">
      <c r="A101">
        <v>95</v>
      </c>
      <c r="B101" s="4">
        <f t="shared" si="5"/>
        <v>-91041.66666666667</v>
      </c>
      <c r="C101" s="4">
        <f t="shared" si="7"/>
        <v>-66596.97916666635</v>
      </c>
      <c r="D101" s="4">
        <f t="shared" si="4"/>
        <v>-157638.64583333302</v>
      </c>
      <c r="E101" s="4">
        <f t="shared" si="6"/>
        <v>24126041.66666655</v>
      </c>
    </row>
    <row r="102" spans="1:8" ht="13.5">
      <c r="A102">
        <v>96</v>
      </c>
      <c r="B102" s="4">
        <f t="shared" si="5"/>
        <v>-91041.66666666667</v>
      </c>
      <c r="C102" s="4">
        <f t="shared" si="7"/>
        <v>-66346.61458333301</v>
      </c>
      <c r="D102" s="4">
        <f t="shared" si="4"/>
        <v>-157388.28124999968</v>
      </c>
      <c r="E102" s="4">
        <f t="shared" si="6"/>
        <v>24034999.99999988</v>
      </c>
      <c r="G102" s="6">
        <f>SUM(B91:B102)</f>
        <v>-1092499.9999999998</v>
      </c>
      <c r="H102" s="6">
        <f>SUM(C91:C102)</f>
        <v>-812683.4374999964</v>
      </c>
    </row>
    <row r="103" spans="1:5" ht="13.5">
      <c r="A103">
        <v>97</v>
      </c>
      <c r="B103" s="4">
        <f t="shared" si="5"/>
        <v>-91041.66666666667</v>
      </c>
      <c r="C103" s="4">
        <f t="shared" si="7"/>
        <v>-66096.24999999968</v>
      </c>
      <c r="D103" s="4">
        <f t="shared" si="4"/>
        <v>-157137.91666666634</v>
      </c>
      <c r="E103" s="4">
        <f t="shared" si="6"/>
        <v>23943958.333333213</v>
      </c>
    </row>
    <row r="104" spans="1:5" ht="13.5">
      <c r="A104">
        <v>98</v>
      </c>
      <c r="B104" s="4">
        <f t="shared" si="5"/>
        <v>-91041.66666666667</v>
      </c>
      <c r="C104" s="4">
        <f t="shared" si="7"/>
        <v>-65845.88541666635</v>
      </c>
      <c r="D104" s="4">
        <f t="shared" si="4"/>
        <v>-156887.55208333302</v>
      </c>
      <c r="E104" s="4">
        <f t="shared" si="6"/>
        <v>23852916.666666545</v>
      </c>
    </row>
    <row r="105" spans="1:5" ht="13.5">
      <c r="A105">
        <v>99</v>
      </c>
      <c r="B105" s="4">
        <f t="shared" si="5"/>
        <v>-91041.66666666667</v>
      </c>
      <c r="C105" s="4">
        <f t="shared" si="7"/>
        <v>-65595.520833333</v>
      </c>
      <c r="D105" s="4">
        <f t="shared" si="4"/>
        <v>-156637.18749999965</v>
      </c>
      <c r="E105" s="4">
        <f t="shared" si="6"/>
        <v>23761874.999999877</v>
      </c>
    </row>
    <row r="106" spans="1:5" ht="13.5">
      <c r="A106">
        <v>100</v>
      </c>
      <c r="B106" s="4">
        <f t="shared" si="5"/>
        <v>-91041.66666666667</v>
      </c>
      <c r="C106" s="4">
        <f t="shared" si="7"/>
        <v>-65345.15624999966</v>
      </c>
      <c r="D106" s="4">
        <f t="shared" si="4"/>
        <v>-156386.82291666634</v>
      </c>
      <c r="E106" s="4">
        <f t="shared" si="6"/>
        <v>23670833.33333321</v>
      </c>
    </row>
    <row r="107" spans="1:5" ht="13.5">
      <c r="A107">
        <v>101</v>
      </c>
      <c r="B107" s="4">
        <f t="shared" si="5"/>
        <v>-91041.66666666667</v>
      </c>
      <c r="C107" s="4">
        <f t="shared" si="7"/>
        <v>-65094.79166666633</v>
      </c>
      <c r="D107" s="4">
        <f t="shared" si="4"/>
        <v>-156136.458333333</v>
      </c>
      <c r="E107" s="4">
        <f t="shared" si="6"/>
        <v>23579791.66666654</v>
      </c>
    </row>
    <row r="108" spans="1:5" ht="13.5">
      <c r="A108">
        <v>102</v>
      </c>
      <c r="B108" s="4">
        <f t="shared" si="5"/>
        <v>-91041.66666666667</v>
      </c>
      <c r="C108" s="4">
        <f t="shared" si="7"/>
        <v>-64844.427083332994</v>
      </c>
      <c r="D108" s="4">
        <f t="shared" si="4"/>
        <v>-155886.09374999965</v>
      </c>
      <c r="E108" s="4">
        <f t="shared" si="6"/>
        <v>23488749.999999873</v>
      </c>
    </row>
    <row r="109" spans="1:5" ht="13.5">
      <c r="A109">
        <v>103</v>
      </c>
      <c r="B109" s="4">
        <f t="shared" si="5"/>
        <v>-91041.66666666667</v>
      </c>
      <c r="C109" s="4">
        <f t="shared" si="7"/>
        <v>-64594.06249999965</v>
      </c>
      <c r="D109" s="4">
        <f t="shared" si="4"/>
        <v>-155635.72916666634</v>
      </c>
      <c r="E109" s="4">
        <f t="shared" si="6"/>
        <v>23397708.333333205</v>
      </c>
    </row>
    <row r="110" spans="1:5" ht="13.5">
      <c r="A110">
        <v>104</v>
      </c>
      <c r="B110" s="4">
        <f t="shared" si="5"/>
        <v>-91041.66666666667</v>
      </c>
      <c r="C110" s="4">
        <f t="shared" si="7"/>
        <v>-64343.697916666315</v>
      </c>
      <c r="D110" s="4">
        <f t="shared" si="4"/>
        <v>-155385.364583333</v>
      </c>
      <c r="E110" s="4">
        <f t="shared" si="6"/>
        <v>23306666.666666538</v>
      </c>
    </row>
    <row r="111" spans="1:5" ht="13.5">
      <c r="A111">
        <v>105</v>
      </c>
      <c r="B111" s="4">
        <f t="shared" si="5"/>
        <v>-91041.66666666667</v>
      </c>
      <c r="C111" s="4">
        <f t="shared" si="7"/>
        <v>-64093.33333333299</v>
      </c>
      <c r="D111" s="4">
        <f t="shared" si="4"/>
        <v>-155134.99999999965</v>
      </c>
      <c r="E111" s="4">
        <f t="shared" si="6"/>
        <v>23215624.99999987</v>
      </c>
    </row>
    <row r="112" spans="1:5" ht="13.5">
      <c r="A112">
        <v>106</v>
      </c>
      <c r="B112" s="4">
        <f t="shared" si="5"/>
        <v>-91041.66666666667</v>
      </c>
      <c r="C112" s="4">
        <f t="shared" si="7"/>
        <v>-63842.96874999965</v>
      </c>
      <c r="D112" s="4">
        <f t="shared" si="4"/>
        <v>-154884.63541666634</v>
      </c>
      <c r="E112" s="4">
        <f t="shared" si="6"/>
        <v>23124583.3333332</v>
      </c>
    </row>
    <row r="113" spans="1:5" ht="13.5">
      <c r="A113">
        <v>107</v>
      </c>
      <c r="B113" s="4">
        <f t="shared" si="5"/>
        <v>-91041.66666666667</v>
      </c>
      <c r="C113" s="4">
        <f t="shared" si="7"/>
        <v>-63592.60416666631</v>
      </c>
      <c r="D113" s="4">
        <f t="shared" si="4"/>
        <v>-154634.27083333296</v>
      </c>
      <c r="E113" s="4">
        <f t="shared" si="6"/>
        <v>23033541.666666534</v>
      </c>
    </row>
    <row r="114" spans="1:8" ht="13.5">
      <c r="A114">
        <v>108</v>
      </c>
      <c r="B114" s="4">
        <f t="shared" si="5"/>
        <v>-91041.66666666667</v>
      </c>
      <c r="C114" s="4">
        <f t="shared" si="7"/>
        <v>-63342.23958333297</v>
      </c>
      <c r="D114" s="4">
        <f t="shared" si="4"/>
        <v>-154383.90624999965</v>
      </c>
      <c r="E114" s="4">
        <f t="shared" si="6"/>
        <v>22942499.999999866</v>
      </c>
      <c r="G114" s="6">
        <f>SUM(B103:B114)</f>
        <v>-1092499.9999999998</v>
      </c>
      <c r="H114" s="6">
        <f>SUM(C103:C114)</f>
        <v>-776630.9374999959</v>
      </c>
    </row>
    <row r="115" spans="1:5" ht="13.5">
      <c r="A115">
        <v>109</v>
      </c>
      <c r="B115" s="4">
        <f t="shared" si="5"/>
        <v>-91041.66666666667</v>
      </c>
      <c r="C115" s="4">
        <f t="shared" si="7"/>
        <v>-63091.87499999964</v>
      </c>
      <c r="D115" s="4">
        <f t="shared" si="4"/>
        <v>-154133.5416666663</v>
      </c>
      <c r="E115" s="4">
        <f t="shared" si="6"/>
        <v>22851458.333333198</v>
      </c>
    </row>
    <row r="116" spans="1:5" ht="13.5">
      <c r="A116">
        <v>110</v>
      </c>
      <c r="B116" s="4">
        <f t="shared" si="5"/>
        <v>-91041.66666666667</v>
      </c>
      <c r="C116" s="4">
        <f t="shared" si="7"/>
        <v>-62841.5104166663</v>
      </c>
      <c r="D116" s="4">
        <f t="shared" si="4"/>
        <v>-153883.17708333296</v>
      </c>
      <c r="E116" s="4">
        <f t="shared" si="6"/>
        <v>22760416.66666653</v>
      </c>
    </row>
    <row r="117" spans="1:5" ht="13.5">
      <c r="A117">
        <v>111</v>
      </c>
      <c r="B117" s="4">
        <f t="shared" si="5"/>
        <v>-91041.66666666667</v>
      </c>
      <c r="C117" s="4">
        <f t="shared" si="7"/>
        <v>-62591.145833332965</v>
      </c>
      <c r="D117" s="4">
        <f t="shared" si="4"/>
        <v>-153632.81249999965</v>
      </c>
      <c r="E117" s="4">
        <f t="shared" si="6"/>
        <v>22669374.999999862</v>
      </c>
    </row>
    <row r="118" spans="1:5" ht="13.5">
      <c r="A118">
        <v>112</v>
      </c>
      <c r="B118" s="4">
        <f t="shared" si="5"/>
        <v>-91041.66666666667</v>
      </c>
      <c r="C118" s="4">
        <f t="shared" si="7"/>
        <v>-62340.78124999963</v>
      </c>
      <c r="D118" s="4">
        <f t="shared" si="4"/>
        <v>-153382.4479166663</v>
      </c>
      <c r="E118" s="4">
        <f t="shared" si="6"/>
        <v>22578333.333333194</v>
      </c>
    </row>
    <row r="119" spans="1:5" ht="13.5">
      <c r="A119">
        <v>113</v>
      </c>
      <c r="B119" s="4">
        <f t="shared" si="5"/>
        <v>-91041.66666666667</v>
      </c>
      <c r="C119" s="4">
        <f t="shared" si="7"/>
        <v>-62090.4166666663</v>
      </c>
      <c r="D119" s="4">
        <f t="shared" si="4"/>
        <v>-153132.08333333296</v>
      </c>
      <c r="E119" s="4">
        <f t="shared" si="6"/>
        <v>22487291.666666526</v>
      </c>
    </row>
    <row r="120" spans="1:5" ht="13.5">
      <c r="A120">
        <v>114</v>
      </c>
      <c r="B120" s="4">
        <f t="shared" si="5"/>
        <v>-91041.66666666667</v>
      </c>
      <c r="C120" s="4">
        <f t="shared" si="7"/>
        <v>-61840.05208333294</v>
      </c>
      <c r="D120" s="4">
        <f t="shared" si="4"/>
        <v>-152881.71874999962</v>
      </c>
      <c r="E120" s="4">
        <f t="shared" si="6"/>
        <v>22396249.99999986</v>
      </c>
    </row>
    <row r="121" spans="1:5" ht="13.5">
      <c r="A121">
        <v>115</v>
      </c>
      <c r="B121" s="4">
        <f t="shared" si="5"/>
        <v>-91041.66666666667</v>
      </c>
      <c r="C121" s="4">
        <f t="shared" si="7"/>
        <v>-61589.687499999614</v>
      </c>
      <c r="D121" s="4">
        <f t="shared" si="4"/>
        <v>-152631.35416666628</v>
      </c>
      <c r="E121" s="4">
        <f t="shared" si="6"/>
        <v>22305208.33333319</v>
      </c>
    </row>
    <row r="122" spans="1:5" ht="13.5">
      <c r="A122">
        <v>116</v>
      </c>
      <c r="B122" s="4">
        <f t="shared" si="5"/>
        <v>-91041.66666666667</v>
      </c>
      <c r="C122" s="4">
        <f t="shared" si="7"/>
        <v>-61339.32291666628</v>
      </c>
      <c r="D122" s="4">
        <f t="shared" si="4"/>
        <v>-152380.98958333296</v>
      </c>
      <c r="E122" s="4">
        <f t="shared" si="6"/>
        <v>22214166.666666523</v>
      </c>
    </row>
    <row r="123" spans="1:5" ht="13.5">
      <c r="A123">
        <v>117</v>
      </c>
      <c r="B123" s="4">
        <f t="shared" si="5"/>
        <v>-91041.66666666667</v>
      </c>
      <c r="C123" s="4">
        <f t="shared" si="7"/>
        <v>-61088.958333332936</v>
      </c>
      <c r="D123" s="4">
        <f t="shared" si="4"/>
        <v>-152130.6249999996</v>
      </c>
      <c r="E123" s="4">
        <f t="shared" si="6"/>
        <v>22123124.999999855</v>
      </c>
    </row>
    <row r="124" spans="1:5" ht="13.5">
      <c r="A124">
        <v>118</v>
      </c>
      <c r="B124" s="4">
        <f t="shared" si="5"/>
        <v>-91041.66666666667</v>
      </c>
      <c r="C124" s="4">
        <f t="shared" si="7"/>
        <v>-60838.5937499996</v>
      </c>
      <c r="D124" s="4">
        <f t="shared" si="4"/>
        <v>-151880.26041666628</v>
      </c>
      <c r="E124" s="4">
        <f t="shared" si="6"/>
        <v>22032083.333333187</v>
      </c>
    </row>
    <row r="125" spans="1:5" ht="13.5">
      <c r="A125">
        <v>119</v>
      </c>
      <c r="B125" s="4">
        <f t="shared" si="5"/>
        <v>-91041.66666666667</v>
      </c>
      <c r="C125" s="4">
        <f t="shared" si="7"/>
        <v>-60588.22916666627</v>
      </c>
      <c r="D125" s="4">
        <f t="shared" si="4"/>
        <v>-151629.89583333294</v>
      </c>
      <c r="E125" s="4">
        <f t="shared" si="6"/>
        <v>21941041.66666652</v>
      </c>
    </row>
    <row r="126" spans="1:8" ht="13.5">
      <c r="A126">
        <v>120</v>
      </c>
      <c r="B126" s="4">
        <f t="shared" si="5"/>
        <v>-91041.66666666667</v>
      </c>
      <c r="C126" s="4">
        <f t="shared" si="7"/>
        <v>-60337.864583332936</v>
      </c>
      <c r="D126" s="4">
        <f t="shared" si="4"/>
        <v>-151379.5312499996</v>
      </c>
      <c r="E126" s="4">
        <f t="shared" si="6"/>
        <v>21849999.99999985</v>
      </c>
      <c r="G126" s="6">
        <f>SUM(B115:B126)</f>
        <v>-1092499.9999999998</v>
      </c>
      <c r="H126" s="6">
        <f>SUM(C115:C126)</f>
        <v>-740578.4374999955</v>
      </c>
    </row>
    <row r="127" spans="1:5" ht="13.5">
      <c r="A127">
        <v>121</v>
      </c>
      <c r="B127" s="4">
        <f t="shared" si="5"/>
        <v>-91041.66666666667</v>
      </c>
      <c r="C127" s="4">
        <f t="shared" si="7"/>
        <v>-60087.49999999959</v>
      </c>
      <c r="D127" s="4">
        <f t="shared" si="4"/>
        <v>-151129.16666666628</v>
      </c>
      <c r="E127" s="4">
        <f t="shared" si="6"/>
        <v>21758958.333333183</v>
      </c>
    </row>
    <row r="128" spans="1:5" ht="13.5">
      <c r="A128">
        <v>122</v>
      </c>
      <c r="B128" s="4">
        <f t="shared" si="5"/>
        <v>-91041.66666666667</v>
      </c>
      <c r="C128" s="4">
        <f t="shared" si="7"/>
        <v>-59837.13541666626</v>
      </c>
      <c r="D128" s="4">
        <f t="shared" si="4"/>
        <v>-150878.80208333294</v>
      </c>
      <c r="E128" s="4">
        <f t="shared" si="6"/>
        <v>21667916.666666515</v>
      </c>
    </row>
    <row r="129" spans="1:5" ht="13.5">
      <c r="A129">
        <v>123</v>
      </c>
      <c r="B129" s="4">
        <f t="shared" si="5"/>
        <v>-91041.66666666667</v>
      </c>
      <c r="C129" s="4">
        <f t="shared" si="7"/>
        <v>-59586.77083333293</v>
      </c>
      <c r="D129" s="4">
        <f t="shared" si="4"/>
        <v>-150628.4374999996</v>
      </c>
      <c r="E129" s="4">
        <f t="shared" si="6"/>
        <v>21576874.999999847</v>
      </c>
    </row>
    <row r="130" spans="1:5" ht="13.5">
      <c r="A130">
        <v>124</v>
      </c>
      <c r="B130" s="4">
        <f t="shared" si="5"/>
        <v>-91041.66666666667</v>
      </c>
      <c r="C130" s="4">
        <f t="shared" si="7"/>
        <v>-59336.40624999959</v>
      </c>
      <c r="D130" s="4">
        <f t="shared" si="4"/>
        <v>-150378.07291666628</v>
      </c>
      <c r="E130" s="4">
        <f t="shared" si="6"/>
        <v>21485833.33333318</v>
      </c>
    </row>
    <row r="131" spans="1:5" ht="13.5">
      <c r="A131">
        <v>125</v>
      </c>
      <c r="B131" s="4">
        <f t="shared" si="5"/>
        <v>-91041.66666666667</v>
      </c>
      <c r="C131" s="4">
        <f t="shared" si="7"/>
        <v>-59086.04166666624</v>
      </c>
      <c r="D131" s="4">
        <f t="shared" si="4"/>
        <v>-150127.7083333329</v>
      </c>
      <c r="E131" s="4">
        <f t="shared" si="6"/>
        <v>21394791.66666651</v>
      </c>
    </row>
    <row r="132" spans="1:5" ht="13.5">
      <c r="A132">
        <v>126</v>
      </c>
      <c r="B132" s="4">
        <f t="shared" si="5"/>
        <v>-91041.66666666667</v>
      </c>
      <c r="C132" s="4">
        <f t="shared" si="7"/>
        <v>-58835.67708333291</v>
      </c>
      <c r="D132" s="4">
        <f t="shared" si="4"/>
        <v>-149877.3437499996</v>
      </c>
      <c r="E132" s="4">
        <f t="shared" si="6"/>
        <v>21303749.999999844</v>
      </c>
    </row>
    <row r="133" spans="1:5" ht="13.5">
      <c r="A133">
        <v>127</v>
      </c>
      <c r="B133" s="4">
        <f t="shared" si="5"/>
        <v>-91041.66666666667</v>
      </c>
      <c r="C133" s="4">
        <f t="shared" si="7"/>
        <v>-58585.31249999957</v>
      </c>
      <c r="D133" s="4">
        <f t="shared" si="4"/>
        <v>-149626.97916666625</v>
      </c>
      <c r="E133" s="4">
        <f t="shared" si="6"/>
        <v>21212708.333333176</v>
      </c>
    </row>
    <row r="134" spans="1:5" ht="13.5">
      <c r="A134">
        <v>128</v>
      </c>
      <c r="B134" s="4">
        <f t="shared" si="5"/>
        <v>-91041.66666666667</v>
      </c>
      <c r="C134" s="4">
        <f t="shared" si="7"/>
        <v>-58334.94791666623</v>
      </c>
      <c r="D134" s="4">
        <f t="shared" si="4"/>
        <v>-149376.6145833329</v>
      </c>
      <c r="E134" s="4">
        <f t="shared" si="6"/>
        <v>21121666.666666508</v>
      </c>
    </row>
    <row r="135" spans="1:5" ht="13.5">
      <c r="A135">
        <v>129</v>
      </c>
      <c r="B135" s="4">
        <f t="shared" si="5"/>
        <v>-91041.66666666667</v>
      </c>
      <c r="C135" s="4">
        <f t="shared" si="7"/>
        <v>-58084.5833333329</v>
      </c>
      <c r="D135" s="4">
        <f aca="true" t="shared" si="8" ref="D135:D198">SUM(B135:C135)</f>
        <v>-149126.24999999956</v>
      </c>
      <c r="E135" s="4">
        <f t="shared" si="6"/>
        <v>21030624.99999984</v>
      </c>
    </row>
    <row r="136" spans="1:5" ht="13.5">
      <c r="A136">
        <v>130</v>
      </c>
      <c r="B136" s="4">
        <f aca="true" t="shared" si="9" ref="B136:B199">IF(A136&gt;$C$4*12,0,-$C$3/$C$4/12)</f>
        <v>-91041.66666666667</v>
      </c>
      <c r="C136" s="4">
        <f t="shared" si="7"/>
        <v>-57834.21874999956</v>
      </c>
      <c r="D136" s="4">
        <f t="shared" si="8"/>
        <v>-148875.88541666622</v>
      </c>
      <c r="E136" s="4">
        <f aca="true" t="shared" si="10" ref="E136:E199">E135+B136</f>
        <v>20939583.333333172</v>
      </c>
    </row>
    <row r="137" spans="1:5" ht="13.5">
      <c r="A137">
        <v>131</v>
      </c>
      <c r="B137" s="4">
        <f t="shared" si="9"/>
        <v>-91041.66666666667</v>
      </c>
      <c r="C137" s="4">
        <f aca="true" t="shared" si="11" ref="C137:C200">IF(A137&gt;$C$4*12,0,-E136*$C$2/100/12)</f>
        <v>-57583.85416666623</v>
      </c>
      <c r="D137" s="4">
        <f t="shared" si="8"/>
        <v>-148625.5208333329</v>
      </c>
      <c r="E137" s="4">
        <f t="shared" si="10"/>
        <v>20848541.666666504</v>
      </c>
    </row>
    <row r="138" spans="1:8" ht="13.5">
      <c r="A138">
        <v>132</v>
      </c>
      <c r="B138" s="4">
        <f t="shared" si="9"/>
        <v>-91041.66666666667</v>
      </c>
      <c r="C138" s="4">
        <f t="shared" si="11"/>
        <v>-57333.489583332885</v>
      </c>
      <c r="D138" s="4">
        <f t="shared" si="8"/>
        <v>-148375.15624999956</v>
      </c>
      <c r="E138" s="4">
        <f t="shared" si="10"/>
        <v>20757499.999999836</v>
      </c>
      <c r="G138" s="6">
        <f>SUM(B127:B138)</f>
        <v>-1092499.9999999998</v>
      </c>
      <c r="H138" s="6">
        <f>SUM(C127:C138)</f>
        <v>-704525.9374999949</v>
      </c>
    </row>
    <row r="139" spans="1:5" ht="13.5">
      <c r="A139">
        <v>133</v>
      </c>
      <c r="B139" s="4">
        <f t="shared" si="9"/>
        <v>-91041.66666666667</v>
      </c>
      <c r="C139" s="4">
        <f t="shared" si="11"/>
        <v>-57083.124999999556</v>
      </c>
      <c r="D139" s="4">
        <f t="shared" si="8"/>
        <v>-148124.79166666622</v>
      </c>
      <c r="E139" s="4">
        <f t="shared" si="10"/>
        <v>20666458.33333317</v>
      </c>
    </row>
    <row r="140" spans="1:5" ht="13.5">
      <c r="A140">
        <v>134</v>
      </c>
      <c r="B140" s="4">
        <f t="shared" si="9"/>
        <v>-91041.66666666667</v>
      </c>
      <c r="C140" s="4">
        <f t="shared" si="11"/>
        <v>-56832.76041666622</v>
      </c>
      <c r="D140" s="4">
        <f t="shared" si="8"/>
        <v>-147874.4270833329</v>
      </c>
      <c r="E140" s="4">
        <f t="shared" si="10"/>
        <v>20575416.6666665</v>
      </c>
    </row>
    <row r="141" spans="1:5" ht="13.5">
      <c r="A141">
        <v>135</v>
      </c>
      <c r="B141" s="4">
        <f t="shared" si="9"/>
        <v>-91041.66666666667</v>
      </c>
      <c r="C141" s="4">
        <f t="shared" si="11"/>
        <v>-56582.395833332885</v>
      </c>
      <c r="D141" s="4">
        <f t="shared" si="8"/>
        <v>-147624.06249999956</v>
      </c>
      <c r="E141" s="4">
        <f t="shared" si="10"/>
        <v>20484374.999999832</v>
      </c>
    </row>
    <row r="142" spans="1:5" ht="13.5">
      <c r="A142">
        <v>136</v>
      </c>
      <c r="B142" s="4">
        <f t="shared" si="9"/>
        <v>-91041.66666666667</v>
      </c>
      <c r="C142" s="4">
        <f t="shared" si="11"/>
        <v>-56332.03124999954</v>
      </c>
      <c r="D142" s="4">
        <f t="shared" si="8"/>
        <v>-147373.69791666622</v>
      </c>
      <c r="E142" s="4">
        <f t="shared" si="10"/>
        <v>20393333.333333164</v>
      </c>
    </row>
    <row r="143" spans="1:5" ht="13.5">
      <c r="A143">
        <v>137</v>
      </c>
      <c r="B143" s="4">
        <f t="shared" si="9"/>
        <v>-91041.66666666667</v>
      </c>
      <c r="C143" s="4">
        <f t="shared" si="11"/>
        <v>-56081.66666666621</v>
      </c>
      <c r="D143" s="4">
        <f t="shared" si="8"/>
        <v>-147123.33333333288</v>
      </c>
      <c r="E143" s="4">
        <f t="shared" si="10"/>
        <v>20302291.666666497</v>
      </c>
    </row>
    <row r="144" spans="1:5" ht="13.5">
      <c r="A144">
        <v>138</v>
      </c>
      <c r="B144" s="4">
        <f t="shared" si="9"/>
        <v>-91041.66666666667</v>
      </c>
      <c r="C144" s="4">
        <f t="shared" si="11"/>
        <v>-55831.30208333287</v>
      </c>
      <c r="D144" s="4">
        <f t="shared" si="8"/>
        <v>-146872.96874999953</v>
      </c>
      <c r="E144" s="4">
        <f t="shared" si="10"/>
        <v>20211249.99999983</v>
      </c>
    </row>
    <row r="145" spans="1:5" ht="13.5">
      <c r="A145">
        <v>139</v>
      </c>
      <c r="B145" s="4">
        <f t="shared" si="9"/>
        <v>-91041.66666666667</v>
      </c>
      <c r="C145" s="4">
        <f t="shared" si="11"/>
        <v>-55580.937499999534</v>
      </c>
      <c r="D145" s="4">
        <f t="shared" si="8"/>
        <v>-146622.60416666622</v>
      </c>
      <c r="E145" s="4">
        <f t="shared" si="10"/>
        <v>20120208.33333316</v>
      </c>
    </row>
    <row r="146" spans="1:5" ht="13.5">
      <c r="A146">
        <v>140</v>
      </c>
      <c r="B146" s="4">
        <f t="shared" si="9"/>
        <v>-91041.66666666667</v>
      </c>
      <c r="C146" s="4">
        <f t="shared" si="11"/>
        <v>-55330.57291666619</v>
      </c>
      <c r="D146" s="4">
        <f t="shared" si="8"/>
        <v>-146372.23958333285</v>
      </c>
      <c r="E146" s="4">
        <f t="shared" si="10"/>
        <v>20029166.666666493</v>
      </c>
    </row>
    <row r="147" spans="1:5" ht="13.5">
      <c r="A147">
        <v>141</v>
      </c>
      <c r="B147" s="4">
        <f t="shared" si="9"/>
        <v>-91041.66666666667</v>
      </c>
      <c r="C147" s="4">
        <f t="shared" si="11"/>
        <v>-55080.208333332856</v>
      </c>
      <c r="D147" s="4">
        <f t="shared" si="8"/>
        <v>-146121.87499999953</v>
      </c>
      <c r="E147" s="4">
        <f t="shared" si="10"/>
        <v>19938124.999999825</v>
      </c>
    </row>
    <row r="148" spans="1:5" ht="13.5">
      <c r="A148">
        <v>142</v>
      </c>
      <c r="B148" s="4">
        <f t="shared" si="9"/>
        <v>-91041.66666666667</v>
      </c>
      <c r="C148" s="4">
        <f t="shared" si="11"/>
        <v>-54829.84374999953</v>
      </c>
      <c r="D148" s="4">
        <f t="shared" si="8"/>
        <v>-145871.5104166662</v>
      </c>
      <c r="E148" s="4">
        <f t="shared" si="10"/>
        <v>19847083.333333157</v>
      </c>
    </row>
    <row r="149" spans="1:5" ht="13.5">
      <c r="A149">
        <v>143</v>
      </c>
      <c r="B149" s="4">
        <f t="shared" si="9"/>
        <v>-91041.66666666667</v>
      </c>
      <c r="C149" s="4">
        <f t="shared" si="11"/>
        <v>-54579.47916666619</v>
      </c>
      <c r="D149" s="4">
        <f t="shared" si="8"/>
        <v>-145621.14583333285</v>
      </c>
      <c r="E149" s="4">
        <f t="shared" si="10"/>
        <v>19756041.66666649</v>
      </c>
    </row>
    <row r="150" spans="1:8" ht="13.5">
      <c r="A150">
        <v>144</v>
      </c>
      <c r="B150" s="4">
        <f t="shared" si="9"/>
        <v>-91041.66666666667</v>
      </c>
      <c r="C150" s="4">
        <f t="shared" si="11"/>
        <v>-54329.11458333285</v>
      </c>
      <c r="D150" s="4">
        <f t="shared" si="8"/>
        <v>-145370.78124999953</v>
      </c>
      <c r="E150" s="4">
        <f t="shared" si="10"/>
        <v>19664999.99999982</v>
      </c>
      <c r="G150" s="6">
        <f>SUM(B139:B150)</f>
        <v>-1092499.9999999998</v>
      </c>
      <c r="H150" s="6">
        <f>SUM(C139:C150)</f>
        <v>-668473.4374999944</v>
      </c>
    </row>
    <row r="151" spans="1:5" ht="13.5">
      <c r="A151">
        <v>145</v>
      </c>
      <c r="B151" s="4">
        <f t="shared" si="9"/>
        <v>-91041.66666666667</v>
      </c>
      <c r="C151" s="4">
        <f t="shared" si="11"/>
        <v>-54078.74999999951</v>
      </c>
      <c r="D151" s="4">
        <f t="shared" si="8"/>
        <v>-145120.4166666662</v>
      </c>
      <c r="E151" s="4">
        <f t="shared" si="10"/>
        <v>19573958.333333153</v>
      </c>
    </row>
    <row r="152" spans="1:5" ht="13.5">
      <c r="A152">
        <v>146</v>
      </c>
      <c r="B152" s="4">
        <f t="shared" si="9"/>
        <v>-91041.66666666667</v>
      </c>
      <c r="C152" s="4">
        <f t="shared" si="11"/>
        <v>-53828.38541666617</v>
      </c>
      <c r="D152" s="4">
        <f t="shared" si="8"/>
        <v>-144870.05208333285</v>
      </c>
      <c r="E152" s="4">
        <f t="shared" si="10"/>
        <v>19482916.666666485</v>
      </c>
    </row>
    <row r="153" spans="1:5" ht="13.5">
      <c r="A153">
        <v>147</v>
      </c>
      <c r="B153" s="4">
        <f t="shared" si="9"/>
        <v>-91041.66666666667</v>
      </c>
      <c r="C153" s="4">
        <f t="shared" si="11"/>
        <v>-53578.02083333284</v>
      </c>
      <c r="D153" s="4">
        <f t="shared" si="8"/>
        <v>-144619.6874999995</v>
      </c>
      <c r="E153" s="4">
        <f t="shared" si="10"/>
        <v>19391874.999999817</v>
      </c>
    </row>
    <row r="154" spans="1:5" ht="13.5">
      <c r="A154">
        <v>148</v>
      </c>
      <c r="B154" s="4">
        <f t="shared" si="9"/>
        <v>-91041.66666666667</v>
      </c>
      <c r="C154" s="4">
        <f t="shared" si="11"/>
        <v>-53327.656249999505</v>
      </c>
      <c r="D154" s="4">
        <f t="shared" si="8"/>
        <v>-144369.32291666616</v>
      </c>
      <c r="E154" s="4">
        <f t="shared" si="10"/>
        <v>19300833.33333315</v>
      </c>
    </row>
    <row r="155" spans="1:5" ht="13.5">
      <c r="A155">
        <v>149</v>
      </c>
      <c r="B155" s="4">
        <f t="shared" si="9"/>
        <v>-91041.66666666667</v>
      </c>
      <c r="C155" s="4">
        <f t="shared" si="11"/>
        <v>-53077.29166666616</v>
      </c>
      <c r="D155" s="4">
        <f t="shared" si="8"/>
        <v>-144118.95833333285</v>
      </c>
      <c r="E155" s="4">
        <f t="shared" si="10"/>
        <v>19209791.66666648</v>
      </c>
    </row>
    <row r="156" spans="1:5" ht="13.5">
      <c r="A156">
        <v>150</v>
      </c>
      <c r="B156" s="4">
        <f t="shared" si="9"/>
        <v>-91041.66666666667</v>
      </c>
      <c r="C156" s="4">
        <f t="shared" si="11"/>
        <v>-52826.92708333283</v>
      </c>
      <c r="D156" s="4">
        <f t="shared" si="8"/>
        <v>-143868.5937499995</v>
      </c>
      <c r="E156" s="4">
        <f t="shared" si="10"/>
        <v>19118749.999999814</v>
      </c>
    </row>
    <row r="157" spans="1:5" ht="13.5">
      <c r="A157">
        <v>151</v>
      </c>
      <c r="B157" s="4">
        <f t="shared" si="9"/>
        <v>-91041.66666666667</v>
      </c>
      <c r="C157" s="4">
        <f t="shared" si="11"/>
        <v>-52576.5624999995</v>
      </c>
      <c r="D157" s="4">
        <f t="shared" si="8"/>
        <v>-143618.22916666616</v>
      </c>
      <c r="E157" s="4">
        <f t="shared" si="10"/>
        <v>19027708.333333146</v>
      </c>
    </row>
    <row r="158" spans="1:5" ht="13.5">
      <c r="A158">
        <v>152</v>
      </c>
      <c r="B158" s="4">
        <f t="shared" si="9"/>
        <v>-91041.66666666667</v>
      </c>
      <c r="C158" s="4">
        <f t="shared" si="11"/>
        <v>-52326.19791666616</v>
      </c>
      <c r="D158" s="4">
        <f t="shared" si="8"/>
        <v>-143367.86458333285</v>
      </c>
      <c r="E158" s="4">
        <f t="shared" si="10"/>
        <v>18936666.666666478</v>
      </c>
    </row>
    <row r="159" spans="1:5" ht="13.5">
      <c r="A159">
        <v>153</v>
      </c>
      <c r="B159" s="4">
        <f t="shared" si="9"/>
        <v>-91041.66666666667</v>
      </c>
      <c r="C159" s="4">
        <f t="shared" si="11"/>
        <v>-52075.83333333282</v>
      </c>
      <c r="D159" s="4">
        <f t="shared" si="8"/>
        <v>-143117.49999999948</v>
      </c>
      <c r="E159" s="4">
        <f t="shared" si="10"/>
        <v>18845624.99999981</v>
      </c>
    </row>
    <row r="160" spans="1:5" ht="13.5">
      <c r="A160">
        <v>154</v>
      </c>
      <c r="B160" s="4">
        <f t="shared" si="9"/>
        <v>-91041.66666666667</v>
      </c>
      <c r="C160" s="4">
        <f t="shared" si="11"/>
        <v>-51825.46874999948</v>
      </c>
      <c r="D160" s="4">
        <f t="shared" si="8"/>
        <v>-142867.13541666616</v>
      </c>
      <c r="E160" s="4">
        <f t="shared" si="10"/>
        <v>18754583.333333142</v>
      </c>
    </row>
    <row r="161" spans="1:5" ht="13.5">
      <c r="A161">
        <v>155</v>
      </c>
      <c r="B161" s="4">
        <f t="shared" si="9"/>
        <v>-91041.66666666667</v>
      </c>
      <c r="C161" s="4">
        <f t="shared" si="11"/>
        <v>-51575.10416666614</v>
      </c>
      <c r="D161" s="4">
        <f t="shared" si="8"/>
        <v>-142616.77083333282</v>
      </c>
      <c r="E161" s="4">
        <f t="shared" si="10"/>
        <v>18663541.666666474</v>
      </c>
    </row>
    <row r="162" spans="1:8" ht="13.5">
      <c r="A162">
        <v>156</v>
      </c>
      <c r="B162" s="4">
        <f t="shared" si="9"/>
        <v>-91041.66666666667</v>
      </c>
      <c r="C162" s="4">
        <f t="shared" si="11"/>
        <v>-51324.73958333281</v>
      </c>
      <c r="D162" s="4">
        <f t="shared" si="8"/>
        <v>-142366.40624999948</v>
      </c>
      <c r="E162" s="4">
        <f t="shared" si="10"/>
        <v>18572499.999999806</v>
      </c>
      <c r="G162" s="6">
        <f>SUM(B151:B162)</f>
        <v>-1092499.9999999998</v>
      </c>
      <c r="H162" s="6">
        <f>SUM(C151:C162)</f>
        <v>-632420.937499994</v>
      </c>
    </row>
    <row r="163" spans="1:5" ht="13.5">
      <c r="A163">
        <v>157</v>
      </c>
      <c r="B163" s="4">
        <f t="shared" si="9"/>
        <v>-91041.66666666667</v>
      </c>
      <c r="C163" s="4">
        <f t="shared" si="11"/>
        <v>-51074.374999999476</v>
      </c>
      <c r="D163" s="4">
        <f t="shared" si="8"/>
        <v>-142116.04166666616</v>
      </c>
      <c r="E163" s="4">
        <f t="shared" si="10"/>
        <v>18481458.33333314</v>
      </c>
    </row>
    <row r="164" spans="1:5" ht="13.5">
      <c r="A164">
        <v>158</v>
      </c>
      <c r="B164" s="4">
        <f t="shared" si="9"/>
        <v>-91041.66666666667</v>
      </c>
      <c r="C164" s="4">
        <f t="shared" si="11"/>
        <v>-50824.01041666613</v>
      </c>
      <c r="D164" s="4">
        <f t="shared" si="8"/>
        <v>-141865.6770833328</v>
      </c>
      <c r="E164" s="4">
        <f t="shared" si="10"/>
        <v>18390416.66666647</v>
      </c>
    </row>
    <row r="165" spans="1:5" ht="13.5">
      <c r="A165">
        <v>159</v>
      </c>
      <c r="B165" s="4">
        <f t="shared" si="9"/>
        <v>-91041.66666666667</v>
      </c>
      <c r="C165" s="4">
        <f t="shared" si="11"/>
        <v>-50573.6458333328</v>
      </c>
      <c r="D165" s="4">
        <f t="shared" si="8"/>
        <v>-141615.31249999948</v>
      </c>
      <c r="E165" s="4">
        <f t="shared" si="10"/>
        <v>18299374.999999803</v>
      </c>
    </row>
    <row r="166" spans="1:5" ht="13.5">
      <c r="A166">
        <v>160</v>
      </c>
      <c r="B166" s="4">
        <f t="shared" si="9"/>
        <v>-91041.66666666667</v>
      </c>
      <c r="C166" s="4">
        <f t="shared" si="11"/>
        <v>-50323.281249999454</v>
      </c>
      <c r="D166" s="4">
        <f t="shared" si="8"/>
        <v>-141364.94791666613</v>
      </c>
      <c r="E166" s="4">
        <f t="shared" si="10"/>
        <v>18208333.333333135</v>
      </c>
    </row>
    <row r="167" spans="1:5" ht="13.5">
      <c r="A167">
        <v>161</v>
      </c>
      <c r="B167" s="4">
        <f t="shared" si="9"/>
        <v>-91041.66666666667</v>
      </c>
      <c r="C167" s="4">
        <f t="shared" si="11"/>
        <v>-50072.916666666126</v>
      </c>
      <c r="D167" s="4">
        <f t="shared" si="8"/>
        <v>-141114.5833333328</v>
      </c>
      <c r="E167" s="4">
        <f t="shared" si="10"/>
        <v>18117291.666666467</v>
      </c>
    </row>
    <row r="168" spans="1:5" ht="13.5">
      <c r="A168">
        <v>162</v>
      </c>
      <c r="B168" s="4">
        <f t="shared" si="9"/>
        <v>-91041.66666666667</v>
      </c>
      <c r="C168" s="4">
        <f t="shared" si="11"/>
        <v>-49822.55208333279</v>
      </c>
      <c r="D168" s="4">
        <f t="shared" si="8"/>
        <v>-140864.21874999948</v>
      </c>
      <c r="E168" s="4">
        <f t="shared" si="10"/>
        <v>18026249.9999998</v>
      </c>
    </row>
    <row r="169" spans="1:5" ht="13.5">
      <c r="A169">
        <v>163</v>
      </c>
      <c r="B169" s="4">
        <f t="shared" si="9"/>
        <v>-91041.66666666667</v>
      </c>
      <c r="C169" s="4">
        <f t="shared" si="11"/>
        <v>-49572.187499999454</v>
      </c>
      <c r="D169" s="4">
        <f t="shared" si="8"/>
        <v>-140613.85416666613</v>
      </c>
      <c r="E169" s="4">
        <f t="shared" si="10"/>
        <v>17935208.33333313</v>
      </c>
    </row>
    <row r="170" spans="1:5" ht="13.5">
      <c r="A170">
        <v>164</v>
      </c>
      <c r="B170" s="4">
        <f t="shared" si="9"/>
        <v>-91041.66666666667</v>
      </c>
      <c r="C170" s="4">
        <f t="shared" si="11"/>
        <v>-49321.82291666611</v>
      </c>
      <c r="D170" s="4">
        <f t="shared" si="8"/>
        <v>-140363.4895833328</v>
      </c>
      <c r="E170" s="4">
        <f t="shared" si="10"/>
        <v>17844166.666666463</v>
      </c>
    </row>
    <row r="171" spans="1:5" ht="13.5">
      <c r="A171">
        <v>165</v>
      </c>
      <c r="B171" s="4">
        <f t="shared" si="9"/>
        <v>-91041.66666666667</v>
      </c>
      <c r="C171" s="4">
        <f t="shared" si="11"/>
        <v>-49071.45833333277</v>
      </c>
      <c r="D171" s="4">
        <f t="shared" si="8"/>
        <v>-140113.12499999945</v>
      </c>
      <c r="E171" s="4">
        <f t="shared" si="10"/>
        <v>17753124.999999795</v>
      </c>
    </row>
    <row r="172" spans="1:5" ht="13.5">
      <c r="A172">
        <v>166</v>
      </c>
      <c r="B172" s="4">
        <f t="shared" si="9"/>
        <v>-91041.66666666667</v>
      </c>
      <c r="C172" s="4">
        <f t="shared" si="11"/>
        <v>-48821.09374999944</v>
      </c>
      <c r="D172" s="4">
        <f t="shared" si="8"/>
        <v>-139862.7604166661</v>
      </c>
      <c r="E172" s="4">
        <f t="shared" si="10"/>
        <v>17662083.333333127</v>
      </c>
    </row>
    <row r="173" spans="1:5" ht="13.5">
      <c r="A173">
        <v>167</v>
      </c>
      <c r="B173" s="4">
        <f t="shared" si="9"/>
        <v>-91041.66666666667</v>
      </c>
      <c r="C173" s="4">
        <f t="shared" si="11"/>
        <v>-48570.729166666104</v>
      </c>
      <c r="D173" s="4">
        <f t="shared" si="8"/>
        <v>-139612.3958333328</v>
      </c>
      <c r="E173" s="4">
        <f t="shared" si="10"/>
        <v>17571041.66666646</v>
      </c>
    </row>
    <row r="174" spans="1:8" ht="13.5">
      <c r="A174">
        <v>168</v>
      </c>
      <c r="B174" s="4">
        <f t="shared" si="9"/>
        <v>-91041.66666666667</v>
      </c>
      <c r="C174" s="4">
        <f t="shared" si="11"/>
        <v>-48320.36458333277</v>
      </c>
      <c r="D174" s="4">
        <f t="shared" si="8"/>
        <v>-139362.03124999945</v>
      </c>
      <c r="E174" s="4">
        <f t="shared" si="10"/>
        <v>17479999.99999979</v>
      </c>
      <c r="G174" s="6">
        <f>SUM(B163:B174)</f>
        <v>-1092499.9999999998</v>
      </c>
      <c r="H174" s="6">
        <f>SUM(C163:C174)</f>
        <v>-596368.4374999935</v>
      </c>
    </row>
    <row r="175" spans="1:5" ht="13.5">
      <c r="A175">
        <v>169</v>
      </c>
      <c r="B175" s="4">
        <f t="shared" si="9"/>
        <v>-91041.66666666667</v>
      </c>
      <c r="C175" s="4">
        <f t="shared" si="11"/>
        <v>-48069.999999999425</v>
      </c>
      <c r="D175" s="4">
        <f t="shared" si="8"/>
        <v>-139111.6666666661</v>
      </c>
      <c r="E175" s="4">
        <f t="shared" si="10"/>
        <v>17388958.333333123</v>
      </c>
    </row>
    <row r="176" spans="1:5" ht="13.5">
      <c r="A176">
        <v>170</v>
      </c>
      <c r="B176" s="4">
        <f t="shared" si="9"/>
        <v>-91041.66666666667</v>
      </c>
      <c r="C176" s="4">
        <f t="shared" si="11"/>
        <v>-47819.6354166661</v>
      </c>
      <c r="D176" s="4">
        <f t="shared" si="8"/>
        <v>-138861.30208333276</v>
      </c>
      <c r="E176" s="4">
        <f t="shared" si="10"/>
        <v>17297916.666666456</v>
      </c>
    </row>
    <row r="177" spans="1:5" ht="13.5">
      <c r="A177">
        <v>171</v>
      </c>
      <c r="B177" s="4">
        <f t="shared" si="9"/>
        <v>-91041.66666666667</v>
      </c>
      <c r="C177" s="4">
        <f t="shared" si="11"/>
        <v>-47569.270833332754</v>
      </c>
      <c r="D177" s="4">
        <f t="shared" si="8"/>
        <v>-138610.93749999942</v>
      </c>
      <c r="E177" s="4">
        <f t="shared" si="10"/>
        <v>17206874.999999788</v>
      </c>
    </row>
    <row r="178" spans="1:5" ht="13.5">
      <c r="A178">
        <v>172</v>
      </c>
      <c r="B178" s="4">
        <f t="shared" si="9"/>
        <v>-91041.66666666667</v>
      </c>
      <c r="C178" s="4">
        <f t="shared" si="11"/>
        <v>-47318.90624999942</v>
      </c>
      <c r="D178" s="4">
        <f t="shared" si="8"/>
        <v>-138360.5729166661</v>
      </c>
      <c r="E178" s="4">
        <f t="shared" si="10"/>
        <v>17115833.33333312</v>
      </c>
    </row>
    <row r="179" spans="1:5" ht="13.5">
      <c r="A179">
        <v>173</v>
      </c>
      <c r="B179" s="4">
        <f t="shared" si="9"/>
        <v>-91041.66666666667</v>
      </c>
      <c r="C179" s="4">
        <f t="shared" si="11"/>
        <v>-47068.54166666608</v>
      </c>
      <c r="D179" s="4">
        <f t="shared" si="8"/>
        <v>-138110.20833333276</v>
      </c>
      <c r="E179" s="4">
        <f t="shared" si="10"/>
        <v>17024791.66666645</v>
      </c>
    </row>
    <row r="180" spans="1:5" ht="13.5">
      <c r="A180">
        <v>174</v>
      </c>
      <c r="B180" s="4">
        <f t="shared" si="9"/>
        <v>-91041.66666666667</v>
      </c>
      <c r="C180" s="4">
        <f t="shared" si="11"/>
        <v>-46818.17708333274</v>
      </c>
      <c r="D180" s="4">
        <f t="shared" si="8"/>
        <v>-137859.84374999942</v>
      </c>
      <c r="E180" s="4">
        <f t="shared" si="10"/>
        <v>16933749.999999784</v>
      </c>
    </row>
    <row r="181" spans="1:5" ht="13.5">
      <c r="A181">
        <v>175</v>
      </c>
      <c r="B181" s="4">
        <f t="shared" si="9"/>
        <v>-91041.66666666667</v>
      </c>
      <c r="C181" s="4">
        <f t="shared" si="11"/>
        <v>-46567.81249999941</v>
      </c>
      <c r="D181" s="4">
        <f t="shared" si="8"/>
        <v>-137609.47916666607</v>
      </c>
      <c r="E181" s="4">
        <f t="shared" si="10"/>
        <v>16842708.333333116</v>
      </c>
    </row>
    <row r="182" spans="1:5" ht="13.5">
      <c r="A182">
        <v>176</v>
      </c>
      <c r="B182" s="4">
        <f t="shared" si="9"/>
        <v>-91041.66666666667</v>
      </c>
      <c r="C182" s="4">
        <f t="shared" si="11"/>
        <v>-46317.447916666075</v>
      </c>
      <c r="D182" s="4">
        <f t="shared" si="8"/>
        <v>-137359.11458333273</v>
      </c>
      <c r="E182" s="4">
        <f t="shared" si="10"/>
        <v>16751666.66666645</v>
      </c>
    </row>
    <row r="183" spans="1:5" ht="13.5">
      <c r="A183">
        <v>177</v>
      </c>
      <c r="B183" s="4">
        <f t="shared" si="9"/>
        <v>-91041.66666666667</v>
      </c>
      <c r="C183" s="4">
        <f t="shared" si="11"/>
        <v>-46067.08333333274</v>
      </c>
      <c r="D183" s="4">
        <f t="shared" si="8"/>
        <v>-137108.74999999942</v>
      </c>
      <c r="E183" s="4">
        <f t="shared" si="10"/>
        <v>16660624.999999784</v>
      </c>
    </row>
    <row r="184" spans="1:5" ht="13.5">
      <c r="A184">
        <v>178</v>
      </c>
      <c r="B184" s="4">
        <f t="shared" si="9"/>
        <v>-91041.66666666667</v>
      </c>
      <c r="C184" s="4">
        <f t="shared" si="11"/>
        <v>-45816.71874999941</v>
      </c>
      <c r="D184" s="4">
        <f t="shared" si="8"/>
        <v>-136858.38541666607</v>
      </c>
      <c r="E184" s="4">
        <f t="shared" si="10"/>
        <v>16569583.333333118</v>
      </c>
    </row>
    <row r="185" spans="1:5" ht="13.5">
      <c r="A185">
        <v>179</v>
      </c>
      <c r="B185" s="4">
        <f t="shared" si="9"/>
        <v>-91041.66666666667</v>
      </c>
      <c r="C185" s="4">
        <f t="shared" si="11"/>
        <v>-45566.354166666075</v>
      </c>
      <c r="D185" s="4">
        <f t="shared" si="8"/>
        <v>-136608.02083333273</v>
      </c>
      <c r="E185" s="4">
        <f t="shared" si="10"/>
        <v>16478541.666666452</v>
      </c>
    </row>
    <row r="186" spans="1:8" ht="13.5">
      <c r="A186">
        <v>180</v>
      </c>
      <c r="B186" s="4">
        <f t="shared" si="9"/>
        <v>-91041.66666666667</v>
      </c>
      <c r="C186" s="4">
        <f t="shared" si="11"/>
        <v>-45315.98958333274</v>
      </c>
      <c r="D186" s="4">
        <f t="shared" si="8"/>
        <v>-136357.65624999942</v>
      </c>
      <c r="E186" s="4">
        <f t="shared" si="10"/>
        <v>16387499.999999786</v>
      </c>
      <c r="G186" s="6">
        <f>SUM(B175:B186)</f>
        <v>-1092499.9999999998</v>
      </c>
      <c r="H186" s="6">
        <f>SUM(C175:C186)</f>
        <v>-560315.937499993</v>
      </c>
    </row>
    <row r="187" spans="1:5" ht="13.5">
      <c r="A187">
        <v>181</v>
      </c>
      <c r="B187" s="4">
        <f t="shared" si="9"/>
        <v>-91041.66666666667</v>
      </c>
      <c r="C187" s="4">
        <f t="shared" si="11"/>
        <v>-45065.62499999942</v>
      </c>
      <c r="D187" s="4">
        <f t="shared" si="8"/>
        <v>-136107.2916666661</v>
      </c>
      <c r="E187" s="4">
        <f t="shared" si="10"/>
        <v>16296458.33333312</v>
      </c>
    </row>
    <row r="188" spans="1:5" ht="13.5">
      <c r="A188">
        <v>182</v>
      </c>
      <c r="B188" s="4">
        <f t="shared" si="9"/>
        <v>-91041.66666666667</v>
      </c>
      <c r="C188" s="4">
        <f t="shared" si="11"/>
        <v>-44815.26041666608</v>
      </c>
      <c r="D188" s="4">
        <f t="shared" si="8"/>
        <v>-135856.92708333276</v>
      </c>
      <c r="E188" s="4">
        <f t="shared" si="10"/>
        <v>16205416.666666454</v>
      </c>
    </row>
    <row r="189" spans="1:5" ht="13.5">
      <c r="A189">
        <v>183</v>
      </c>
      <c r="B189" s="4">
        <f t="shared" si="9"/>
        <v>-91041.66666666667</v>
      </c>
      <c r="C189" s="4">
        <f t="shared" si="11"/>
        <v>-44564.895833332754</v>
      </c>
      <c r="D189" s="4">
        <f t="shared" si="8"/>
        <v>-135606.56249999942</v>
      </c>
      <c r="E189" s="4">
        <f t="shared" si="10"/>
        <v>16114374.999999788</v>
      </c>
    </row>
    <row r="190" spans="1:5" ht="13.5">
      <c r="A190">
        <v>184</v>
      </c>
      <c r="B190" s="4">
        <f t="shared" si="9"/>
        <v>-91041.66666666667</v>
      </c>
      <c r="C190" s="4">
        <f t="shared" si="11"/>
        <v>-44314.53124999942</v>
      </c>
      <c r="D190" s="4">
        <f t="shared" si="8"/>
        <v>-135356.1979166661</v>
      </c>
      <c r="E190" s="4">
        <f t="shared" si="10"/>
        <v>16023333.333333122</v>
      </c>
    </row>
    <row r="191" spans="1:5" ht="13.5">
      <c r="A191">
        <v>185</v>
      </c>
      <c r="B191" s="4">
        <f t="shared" si="9"/>
        <v>-91041.66666666667</v>
      </c>
      <c r="C191" s="4">
        <f t="shared" si="11"/>
        <v>-44064.16666666608</v>
      </c>
      <c r="D191" s="4">
        <f t="shared" si="8"/>
        <v>-135105.83333333276</v>
      </c>
      <c r="E191" s="4">
        <f t="shared" si="10"/>
        <v>15932291.666666456</v>
      </c>
    </row>
    <row r="192" spans="1:5" ht="13.5">
      <c r="A192">
        <v>186</v>
      </c>
      <c r="B192" s="4">
        <f t="shared" si="9"/>
        <v>-91041.66666666667</v>
      </c>
      <c r="C192" s="4">
        <f t="shared" si="11"/>
        <v>-43813.802083332754</v>
      </c>
      <c r="D192" s="4">
        <f t="shared" si="8"/>
        <v>-134855.46874999942</v>
      </c>
      <c r="E192" s="4">
        <f t="shared" si="10"/>
        <v>15841249.99999979</v>
      </c>
    </row>
    <row r="193" spans="1:5" ht="13.5">
      <c r="A193">
        <v>187</v>
      </c>
      <c r="B193" s="4">
        <f t="shared" si="9"/>
        <v>-91041.66666666667</v>
      </c>
      <c r="C193" s="4">
        <f t="shared" si="11"/>
        <v>-43563.437499999425</v>
      </c>
      <c r="D193" s="4">
        <f t="shared" si="8"/>
        <v>-134605.1041666661</v>
      </c>
      <c r="E193" s="4">
        <f t="shared" si="10"/>
        <v>15750208.333333123</v>
      </c>
    </row>
    <row r="194" spans="1:5" ht="13.5">
      <c r="A194">
        <v>188</v>
      </c>
      <c r="B194" s="4">
        <f t="shared" si="9"/>
        <v>-91041.66666666667</v>
      </c>
      <c r="C194" s="4">
        <f t="shared" si="11"/>
        <v>-43313.0729166661</v>
      </c>
      <c r="D194" s="4">
        <f t="shared" si="8"/>
        <v>-134354.73958333276</v>
      </c>
      <c r="E194" s="4">
        <f t="shared" si="10"/>
        <v>15659166.666666457</v>
      </c>
    </row>
    <row r="195" spans="1:5" ht="13.5">
      <c r="A195">
        <v>189</v>
      </c>
      <c r="B195" s="4">
        <f t="shared" si="9"/>
        <v>-91041.66666666667</v>
      </c>
      <c r="C195" s="4">
        <f t="shared" si="11"/>
        <v>-43062.70833333276</v>
      </c>
      <c r="D195" s="4">
        <f t="shared" si="8"/>
        <v>-134104.37499999942</v>
      </c>
      <c r="E195" s="4">
        <f t="shared" si="10"/>
        <v>15568124.999999791</v>
      </c>
    </row>
    <row r="196" spans="1:5" ht="13.5">
      <c r="A196">
        <v>190</v>
      </c>
      <c r="B196" s="4">
        <f t="shared" si="9"/>
        <v>-91041.66666666667</v>
      </c>
      <c r="C196" s="4">
        <f t="shared" si="11"/>
        <v>-42812.343749999425</v>
      </c>
      <c r="D196" s="4">
        <f t="shared" si="8"/>
        <v>-133854.0104166661</v>
      </c>
      <c r="E196" s="4">
        <f t="shared" si="10"/>
        <v>15477083.333333125</v>
      </c>
    </row>
    <row r="197" spans="1:5" ht="13.5">
      <c r="A197">
        <v>191</v>
      </c>
      <c r="B197" s="4">
        <f t="shared" si="9"/>
        <v>-91041.66666666667</v>
      </c>
      <c r="C197" s="4">
        <f t="shared" si="11"/>
        <v>-42561.9791666661</v>
      </c>
      <c r="D197" s="4">
        <f t="shared" si="8"/>
        <v>-133603.64583333276</v>
      </c>
      <c r="E197" s="4">
        <f t="shared" si="10"/>
        <v>15386041.66666646</v>
      </c>
    </row>
    <row r="198" spans="1:8" ht="13.5">
      <c r="A198">
        <v>192</v>
      </c>
      <c r="B198" s="4">
        <f t="shared" si="9"/>
        <v>-91041.66666666667</v>
      </c>
      <c r="C198" s="4">
        <f t="shared" si="11"/>
        <v>-42311.61458333277</v>
      </c>
      <c r="D198" s="4">
        <f t="shared" si="8"/>
        <v>-133353.28124999945</v>
      </c>
      <c r="E198" s="4">
        <f t="shared" si="10"/>
        <v>15294999.999999793</v>
      </c>
      <c r="G198" s="6">
        <f>SUM(B187:B198)</f>
        <v>-1092499.9999999998</v>
      </c>
      <c r="H198" s="6">
        <f>SUM(C187:C198)</f>
        <v>-524263.4374999931</v>
      </c>
    </row>
    <row r="199" spans="1:5" ht="13.5">
      <c r="A199">
        <v>193</v>
      </c>
      <c r="B199" s="4">
        <f t="shared" si="9"/>
        <v>-91041.66666666667</v>
      </c>
      <c r="C199" s="4">
        <f t="shared" si="11"/>
        <v>-42061.24999999944</v>
      </c>
      <c r="D199" s="4">
        <f aca="true" t="shared" si="12" ref="D199:D262">SUM(B199:C199)</f>
        <v>-133102.9166666661</v>
      </c>
      <c r="E199" s="4">
        <f t="shared" si="10"/>
        <v>15203958.333333127</v>
      </c>
    </row>
    <row r="200" spans="1:5" ht="13.5">
      <c r="A200">
        <v>194</v>
      </c>
      <c r="B200" s="4">
        <f aca="true" t="shared" si="13" ref="B200:B263">IF(A200&gt;$C$4*12,0,-$C$3/$C$4/12)</f>
        <v>-91041.66666666667</v>
      </c>
      <c r="C200" s="4">
        <f t="shared" si="11"/>
        <v>-41810.885416666104</v>
      </c>
      <c r="D200" s="4">
        <f t="shared" si="12"/>
        <v>-132852.5520833328</v>
      </c>
      <c r="E200" s="4">
        <f aca="true" t="shared" si="14" ref="E200:E263">E199+B200</f>
        <v>15112916.666666461</v>
      </c>
    </row>
    <row r="201" spans="1:5" ht="13.5">
      <c r="A201">
        <v>195</v>
      </c>
      <c r="B201" s="4">
        <f t="shared" si="13"/>
        <v>-91041.66666666667</v>
      </c>
      <c r="C201" s="4">
        <f aca="true" t="shared" si="15" ref="C201:C264">IF(A201&gt;$C$4*12,0,-E200*$C$2/100/12)</f>
        <v>-41560.520833332776</v>
      </c>
      <c r="D201" s="4">
        <f t="shared" si="12"/>
        <v>-132602.18749999945</v>
      </c>
      <c r="E201" s="4">
        <f t="shared" si="14"/>
        <v>15021874.999999795</v>
      </c>
    </row>
    <row r="202" spans="1:5" ht="13.5">
      <c r="A202">
        <v>196</v>
      </c>
      <c r="B202" s="4">
        <f t="shared" si="13"/>
        <v>-91041.66666666667</v>
      </c>
      <c r="C202" s="4">
        <f t="shared" si="15"/>
        <v>-41310.15624999944</v>
      </c>
      <c r="D202" s="4">
        <f t="shared" si="12"/>
        <v>-132351.8229166661</v>
      </c>
      <c r="E202" s="4">
        <f t="shared" si="14"/>
        <v>14930833.333333129</v>
      </c>
    </row>
    <row r="203" spans="1:5" ht="13.5">
      <c r="A203">
        <v>197</v>
      </c>
      <c r="B203" s="4">
        <f t="shared" si="13"/>
        <v>-91041.66666666667</v>
      </c>
      <c r="C203" s="4">
        <f t="shared" si="15"/>
        <v>-41059.79166666611</v>
      </c>
      <c r="D203" s="4">
        <f t="shared" si="12"/>
        <v>-132101.4583333328</v>
      </c>
      <c r="E203" s="4">
        <f t="shared" si="14"/>
        <v>14839791.666666463</v>
      </c>
    </row>
    <row r="204" spans="1:5" ht="13.5">
      <c r="A204">
        <v>198</v>
      </c>
      <c r="B204" s="4">
        <f t="shared" si="13"/>
        <v>-91041.66666666667</v>
      </c>
      <c r="C204" s="4">
        <f t="shared" si="15"/>
        <v>-40809.427083332776</v>
      </c>
      <c r="D204" s="4">
        <f t="shared" si="12"/>
        <v>-131851.09374999945</v>
      </c>
      <c r="E204" s="4">
        <f t="shared" si="14"/>
        <v>14748749.999999797</v>
      </c>
    </row>
    <row r="205" spans="1:5" ht="13.5">
      <c r="A205">
        <v>199</v>
      </c>
      <c r="B205" s="4">
        <f t="shared" si="13"/>
        <v>-91041.66666666667</v>
      </c>
      <c r="C205" s="4">
        <f t="shared" si="15"/>
        <v>-40559.06249999945</v>
      </c>
      <c r="D205" s="4">
        <f t="shared" si="12"/>
        <v>-131600.7291666661</v>
      </c>
      <c r="E205" s="4">
        <f t="shared" si="14"/>
        <v>14657708.33333313</v>
      </c>
    </row>
    <row r="206" spans="1:5" ht="13.5">
      <c r="A206">
        <v>200</v>
      </c>
      <c r="B206" s="4">
        <f t="shared" si="13"/>
        <v>-91041.66666666667</v>
      </c>
      <c r="C206" s="4">
        <f t="shared" si="15"/>
        <v>-40308.69791666611</v>
      </c>
      <c r="D206" s="4">
        <f t="shared" si="12"/>
        <v>-131350.3645833328</v>
      </c>
      <c r="E206" s="4">
        <f t="shared" si="14"/>
        <v>14566666.666666465</v>
      </c>
    </row>
    <row r="207" spans="1:5" ht="13.5">
      <c r="A207">
        <v>201</v>
      </c>
      <c r="B207" s="4">
        <f t="shared" si="13"/>
        <v>-91041.66666666667</v>
      </c>
      <c r="C207" s="4">
        <f t="shared" si="15"/>
        <v>-40058.33333333278</v>
      </c>
      <c r="D207" s="4">
        <f t="shared" si="12"/>
        <v>-131099.99999999945</v>
      </c>
      <c r="E207" s="4">
        <f t="shared" si="14"/>
        <v>14475624.999999799</v>
      </c>
    </row>
    <row r="208" spans="1:5" ht="13.5">
      <c r="A208">
        <v>202</v>
      </c>
      <c r="B208" s="4">
        <f t="shared" si="13"/>
        <v>-91041.66666666667</v>
      </c>
      <c r="C208" s="4">
        <f t="shared" si="15"/>
        <v>-39807.96874999945</v>
      </c>
      <c r="D208" s="4">
        <f t="shared" si="12"/>
        <v>-130849.63541666612</v>
      </c>
      <c r="E208" s="4">
        <f t="shared" si="14"/>
        <v>14384583.333333133</v>
      </c>
    </row>
    <row r="209" spans="1:5" ht="13.5">
      <c r="A209">
        <v>203</v>
      </c>
      <c r="B209" s="4">
        <f t="shared" si="13"/>
        <v>-91041.66666666667</v>
      </c>
      <c r="C209" s="4">
        <f t="shared" si="15"/>
        <v>-39557.60416666612</v>
      </c>
      <c r="D209" s="4">
        <f t="shared" si="12"/>
        <v>-130599.27083333279</v>
      </c>
      <c r="E209" s="4">
        <f t="shared" si="14"/>
        <v>14293541.666666467</v>
      </c>
    </row>
    <row r="210" spans="1:8" ht="13.5">
      <c r="A210">
        <v>204</v>
      </c>
      <c r="B210" s="4">
        <f t="shared" si="13"/>
        <v>-91041.66666666667</v>
      </c>
      <c r="C210" s="4">
        <f t="shared" si="15"/>
        <v>-39307.23958333278</v>
      </c>
      <c r="D210" s="4">
        <f t="shared" si="12"/>
        <v>-130348.90624999945</v>
      </c>
      <c r="E210" s="4">
        <f t="shared" si="14"/>
        <v>14202499.9999998</v>
      </c>
      <c r="G210" s="6">
        <f>SUM(B199:B210)</f>
        <v>-1092499.9999999998</v>
      </c>
      <c r="H210" s="6">
        <f>SUM(C199:C210)</f>
        <v>-488210.9374999933</v>
      </c>
    </row>
    <row r="211" spans="1:5" ht="13.5">
      <c r="A211">
        <v>205</v>
      </c>
      <c r="B211" s="4">
        <f t="shared" si="13"/>
        <v>-91041.66666666667</v>
      </c>
      <c r="C211" s="4">
        <f t="shared" si="15"/>
        <v>-39056.874999999454</v>
      </c>
      <c r="D211" s="4">
        <f t="shared" si="12"/>
        <v>-130098.54166666613</v>
      </c>
      <c r="E211" s="4">
        <f t="shared" si="14"/>
        <v>14111458.333333135</v>
      </c>
    </row>
    <row r="212" spans="1:5" ht="13.5">
      <c r="A212">
        <v>206</v>
      </c>
      <c r="B212" s="4">
        <f t="shared" si="13"/>
        <v>-91041.66666666667</v>
      </c>
      <c r="C212" s="4">
        <f t="shared" si="15"/>
        <v>-38806.510416666126</v>
      </c>
      <c r="D212" s="4">
        <f t="shared" si="12"/>
        <v>-129848.17708333279</v>
      </c>
      <c r="E212" s="4">
        <f t="shared" si="14"/>
        <v>14020416.666666469</v>
      </c>
    </row>
    <row r="213" spans="1:5" ht="13.5">
      <c r="A213">
        <v>207</v>
      </c>
      <c r="B213" s="4">
        <f t="shared" si="13"/>
        <v>-91041.66666666667</v>
      </c>
      <c r="C213" s="4">
        <f t="shared" si="15"/>
        <v>-38556.1458333328</v>
      </c>
      <c r="D213" s="4">
        <f t="shared" si="12"/>
        <v>-129597.81249999948</v>
      </c>
      <c r="E213" s="4">
        <f t="shared" si="14"/>
        <v>13929374.999999803</v>
      </c>
    </row>
    <row r="214" spans="1:5" ht="13.5">
      <c r="A214">
        <v>208</v>
      </c>
      <c r="B214" s="4">
        <f t="shared" si="13"/>
        <v>-91041.66666666667</v>
      </c>
      <c r="C214" s="4">
        <f t="shared" si="15"/>
        <v>-38305.78124999946</v>
      </c>
      <c r="D214" s="4">
        <f t="shared" si="12"/>
        <v>-129347.44791666613</v>
      </c>
      <c r="E214" s="4">
        <f t="shared" si="14"/>
        <v>13838333.333333137</v>
      </c>
    </row>
    <row r="215" spans="1:5" ht="13.5">
      <c r="A215">
        <v>209</v>
      </c>
      <c r="B215" s="4">
        <f t="shared" si="13"/>
        <v>-91041.66666666667</v>
      </c>
      <c r="C215" s="4">
        <f t="shared" si="15"/>
        <v>-38055.416666666126</v>
      </c>
      <c r="D215" s="4">
        <f t="shared" si="12"/>
        <v>-129097.08333333279</v>
      </c>
      <c r="E215" s="4">
        <f t="shared" si="14"/>
        <v>13747291.66666647</v>
      </c>
    </row>
    <row r="216" spans="1:5" ht="13.5">
      <c r="A216">
        <v>210</v>
      </c>
      <c r="B216" s="4">
        <f t="shared" si="13"/>
        <v>-91041.66666666667</v>
      </c>
      <c r="C216" s="4">
        <f t="shared" si="15"/>
        <v>-37805.0520833328</v>
      </c>
      <c r="D216" s="4">
        <f t="shared" si="12"/>
        <v>-128846.71874999948</v>
      </c>
      <c r="E216" s="4">
        <f t="shared" si="14"/>
        <v>13656249.999999804</v>
      </c>
    </row>
    <row r="217" spans="1:5" ht="13.5">
      <c r="A217">
        <v>211</v>
      </c>
      <c r="B217" s="4">
        <f t="shared" si="13"/>
        <v>-91041.66666666667</v>
      </c>
      <c r="C217" s="4">
        <f t="shared" si="15"/>
        <v>-37554.68749999947</v>
      </c>
      <c r="D217" s="4">
        <f t="shared" si="12"/>
        <v>-128596.35416666613</v>
      </c>
      <c r="E217" s="4">
        <f t="shared" si="14"/>
        <v>13565208.333333138</v>
      </c>
    </row>
    <row r="218" spans="1:5" ht="13.5">
      <c r="A218">
        <v>212</v>
      </c>
      <c r="B218" s="4">
        <f t="shared" si="13"/>
        <v>-91041.66666666667</v>
      </c>
      <c r="C218" s="4">
        <f t="shared" si="15"/>
        <v>-37304.32291666613</v>
      </c>
      <c r="D218" s="4">
        <f t="shared" si="12"/>
        <v>-128345.9895833328</v>
      </c>
      <c r="E218" s="4">
        <f t="shared" si="14"/>
        <v>13474166.666666472</v>
      </c>
    </row>
    <row r="219" spans="1:5" ht="13.5">
      <c r="A219">
        <v>213</v>
      </c>
      <c r="B219" s="4">
        <f t="shared" si="13"/>
        <v>-91041.66666666667</v>
      </c>
      <c r="C219" s="4">
        <f t="shared" si="15"/>
        <v>-37053.9583333328</v>
      </c>
      <c r="D219" s="4">
        <f t="shared" si="12"/>
        <v>-128095.62499999948</v>
      </c>
      <c r="E219" s="4">
        <f t="shared" si="14"/>
        <v>13383124.999999806</v>
      </c>
    </row>
    <row r="220" spans="1:5" ht="13.5">
      <c r="A220">
        <v>214</v>
      </c>
      <c r="B220" s="4">
        <f t="shared" si="13"/>
        <v>-91041.66666666667</v>
      </c>
      <c r="C220" s="4">
        <f t="shared" si="15"/>
        <v>-36803.59374999947</v>
      </c>
      <c r="D220" s="4">
        <f t="shared" si="12"/>
        <v>-127845.26041666613</v>
      </c>
      <c r="E220" s="4">
        <f t="shared" si="14"/>
        <v>13292083.33333314</v>
      </c>
    </row>
    <row r="221" spans="1:5" ht="13.5">
      <c r="A221">
        <v>215</v>
      </c>
      <c r="B221" s="4">
        <f t="shared" si="13"/>
        <v>-91041.66666666667</v>
      </c>
      <c r="C221" s="4">
        <f t="shared" si="15"/>
        <v>-36553.22916666614</v>
      </c>
      <c r="D221" s="4">
        <f t="shared" si="12"/>
        <v>-127594.89583333282</v>
      </c>
      <c r="E221" s="4">
        <f t="shared" si="14"/>
        <v>13201041.666666474</v>
      </c>
    </row>
    <row r="222" spans="1:8" ht="13.5">
      <c r="A222">
        <v>216</v>
      </c>
      <c r="B222" s="4">
        <f t="shared" si="13"/>
        <v>-91041.66666666667</v>
      </c>
      <c r="C222" s="4">
        <f t="shared" si="15"/>
        <v>-36302.864583332805</v>
      </c>
      <c r="D222" s="4">
        <f t="shared" si="12"/>
        <v>-127344.53124999948</v>
      </c>
      <c r="E222" s="4">
        <f t="shared" si="14"/>
        <v>13109999.999999808</v>
      </c>
      <c r="G222" s="6">
        <f>SUM(B211:B222)</f>
        <v>-1092499.9999999998</v>
      </c>
      <c r="H222" s="6">
        <f>SUM(C211:C222)</f>
        <v>-452158.43749999354</v>
      </c>
    </row>
    <row r="223" spans="1:5" ht="13.5">
      <c r="A223">
        <v>217</v>
      </c>
      <c r="B223" s="4">
        <f t="shared" si="13"/>
        <v>-91041.66666666667</v>
      </c>
      <c r="C223" s="4">
        <f t="shared" si="15"/>
        <v>-36052.49999999947</v>
      </c>
      <c r="D223" s="4">
        <f t="shared" si="12"/>
        <v>-127094.16666666613</v>
      </c>
      <c r="E223" s="4">
        <f t="shared" si="14"/>
        <v>13018958.333333142</v>
      </c>
    </row>
    <row r="224" spans="1:5" ht="13.5">
      <c r="A224">
        <v>218</v>
      </c>
      <c r="B224" s="4">
        <f t="shared" si="13"/>
        <v>-91041.66666666667</v>
      </c>
      <c r="C224" s="4">
        <f t="shared" si="15"/>
        <v>-35802.13541666614</v>
      </c>
      <c r="D224" s="4">
        <f t="shared" si="12"/>
        <v>-126843.80208333282</v>
      </c>
      <c r="E224" s="4">
        <f t="shared" si="14"/>
        <v>12927916.666666476</v>
      </c>
    </row>
    <row r="225" spans="1:5" ht="13.5">
      <c r="A225">
        <v>219</v>
      </c>
      <c r="B225" s="4">
        <f t="shared" si="13"/>
        <v>-91041.66666666667</v>
      </c>
      <c r="C225" s="4">
        <f t="shared" si="15"/>
        <v>-35551.77083333281</v>
      </c>
      <c r="D225" s="4">
        <f t="shared" si="12"/>
        <v>-126593.43749999948</v>
      </c>
      <c r="E225" s="4">
        <f t="shared" si="14"/>
        <v>12836874.99999981</v>
      </c>
    </row>
    <row r="226" spans="1:5" ht="13.5">
      <c r="A226">
        <v>220</v>
      </c>
      <c r="B226" s="4">
        <f t="shared" si="13"/>
        <v>-91041.66666666667</v>
      </c>
      <c r="C226" s="4">
        <f t="shared" si="15"/>
        <v>-35301.406249999476</v>
      </c>
      <c r="D226" s="4">
        <f t="shared" si="12"/>
        <v>-126343.07291666615</v>
      </c>
      <c r="E226" s="4">
        <f t="shared" si="14"/>
        <v>12745833.333333144</v>
      </c>
    </row>
    <row r="227" spans="1:5" ht="13.5">
      <c r="A227">
        <v>221</v>
      </c>
      <c r="B227" s="4">
        <f t="shared" si="13"/>
        <v>-91041.66666666667</v>
      </c>
      <c r="C227" s="4">
        <f t="shared" si="15"/>
        <v>-35051.041666666155</v>
      </c>
      <c r="D227" s="4">
        <f t="shared" si="12"/>
        <v>-126092.70833333282</v>
      </c>
      <c r="E227" s="4">
        <f t="shared" si="14"/>
        <v>12654791.666666478</v>
      </c>
    </row>
    <row r="228" spans="1:5" ht="13.5">
      <c r="A228">
        <v>222</v>
      </c>
      <c r="B228" s="4">
        <f t="shared" si="13"/>
        <v>-91041.66666666667</v>
      </c>
      <c r="C228" s="4">
        <f t="shared" si="15"/>
        <v>-34800.67708333282</v>
      </c>
      <c r="D228" s="4">
        <f t="shared" si="12"/>
        <v>-125842.34374999949</v>
      </c>
      <c r="E228" s="4">
        <f t="shared" si="14"/>
        <v>12563749.999999812</v>
      </c>
    </row>
    <row r="229" spans="1:5" ht="13.5">
      <c r="A229">
        <v>223</v>
      </c>
      <c r="B229" s="4">
        <f t="shared" si="13"/>
        <v>-91041.66666666667</v>
      </c>
      <c r="C229" s="4">
        <f t="shared" si="15"/>
        <v>-34550.31249999948</v>
      </c>
      <c r="D229" s="4">
        <f t="shared" si="12"/>
        <v>-125591.97916666616</v>
      </c>
      <c r="E229" s="4">
        <f t="shared" si="14"/>
        <v>12472708.333333146</v>
      </c>
    </row>
    <row r="230" spans="1:5" ht="13.5">
      <c r="A230">
        <v>224</v>
      </c>
      <c r="B230" s="4">
        <f t="shared" si="13"/>
        <v>-91041.66666666667</v>
      </c>
      <c r="C230" s="4">
        <f t="shared" si="15"/>
        <v>-34299.947916666155</v>
      </c>
      <c r="D230" s="4">
        <f t="shared" si="12"/>
        <v>-125341.61458333282</v>
      </c>
      <c r="E230" s="4">
        <f t="shared" si="14"/>
        <v>12381666.66666648</v>
      </c>
    </row>
    <row r="231" spans="1:5" ht="13.5">
      <c r="A231">
        <v>225</v>
      </c>
      <c r="B231" s="4">
        <f t="shared" si="13"/>
        <v>-91041.66666666667</v>
      </c>
      <c r="C231" s="4">
        <f t="shared" si="15"/>
        <v>-34049.58333333283</v>
      </c>
      <c r="D231" s="4">
        <f t="shared" si="12"/>
        <v>-125091.2499999995</v>
      </c>
      <c r="E231" s="4">
        <f t="shared" si="14"/>
        <v>12290624.999999814</v>
      </c>
    </row>
    <row r="232" spans="1:5" ht="13.5">
      <c r="A232">
        <v>226</v>
      </c>
      <c r="B232" s="4">
        <f t="shared" si="13"/>
        <v>-91041.66666666667</v>
      </c>
      <c r="C232" s="4">
        <f t="shared" si="15"/>
        <v>-33799.21874999949</v>
      </c>
      <c r="D232" s="4">
        <f t="shared" si="12"/>
        <v>-124840.88541666616</v>
      </c>
      <c r="E232" s="4">
        <f t="shared" si="14"/>
        <v>12199583.333333148</v>
      </c>
    </row>
    <row r="233" spans="1:5" ht="13.5">
      <c r="A233">
        <v>227</v>
      </c>
      <c r="B233" s="4">
        <f t="shared" si="13"/>
        <v>-91041.66666666667</v>
      </c>
      <c r="C233" s="4">
        <f t="shared" si="15"/>
        <v>-33548.854166666155</v>
      </c>
      <c r="D233" s="4">
        <f t="shared" si="12"/>
        <v>-124590.52083333282</v>
      </c>
      <c r="E233" s="4">
        <f t="shared" si="14"/>
        <v>12108541.666666482</v>
      </c>
    </row>
    <row r="234" spans="1:8" ht="13.5">
      <c r="A234">
        <v>228</v>
      </c>
      <c r="B234" s="4">
        <f t="shared" si="13"/>
        <v>-91041.66666666667</v>
      </c>
      <c r="C234" s="4">
        <f t="shared" si="15"/>
        <v>-33298.48958333283</v>
      </c>
      <c r="D234" s="4">
        <f t="shared" si="12"/>
        <v>-124340.1562499995</v>
      </c>
      <c r="E234" s="4">
        <f t="shared" si="14"/>
        <v>12017499.999999816</v>
      </c>
      <c r="G234" s="6">
        <f>SUM(B223:B234)</f>
        <v>-1092499.9999999998</v>
      </c>
      <c r="H234" s="6">
        <f>SUM(C223:C234)</f>
        <v>-416105.93749999383</v>
      </c>
    </row>
    <row r="235" spans="1:5" ht="13.5">
      <c r="A235">
        <v>229</v>
      </c>
      <c r="B235" s="4">
        <f t="shared" si="13"/>
        <v>-91041.66666666667</v>
      </c>
      <c r="C235" s="4">
        <f t="shared" si="15"/>
        <v>-33048.1249999995</v>
      </c>
      <c r="D235" s="4">
        <f t="shared" si="12"/>
        <v>-124089.79166666616</v>
      </c>
      <c r="E235" s="4">
        <f t="shared" si="14"/>
        <v>11926458.33333315</v>
      </c>
    </row>
    <row r="236" spans="1:5" ht="13.5">
      <c r="A236">
        <v>230</v>
      </c>
      <c r="B236" s="4">
        <f t="shared" si="13"/>
        <v>-91041.66666666667</v>
      </c>
      <c r="C236" s="4">
        <f t="shared" si="15"/>
        <v>-32797.76041666616</v>
      </c>
      <c r="D236" s="4">
        <f t="shared" si="12"/>
        <v>-123839.42708333283</v>
      </c>
      <c r="E236" s="4">
        <f t="shared" si="14"/>
        <v>11835416.666666484</v>
      </c>
    </row>
    <row r="237" spans="1:5" ht="13.5">
      <c r="A237">
        <v>231</v>
      </c>
      <c r="B237" s="4">
        <f t="shared" si="13"/>
        <v>-91041.66666666667</v>
      </c>
      <c r="C237" s="4">
        <f t="shared" si="15"/>
        <v>-32547.39583333283</v>
      </c>
      <c r="D237" s="4">
        <f t="shared" si="12"/>
        <v>-123589.0624999995</v>
      </c>
      <c r="E237" s="4">
        <f t="shared" si="14"/>
        <v>11744374.999999817</v>
      </c>
    </row>
    <row r="238" spans="1:5" ht="13.5">
      <c r="A238">
        <v>232</v>
      </c>
      <c r="B238" s="4">
        <f t="shared" si="13"/>
        <v>-91041.66666666667</v>
      </c>
      <c r="C238" s="4">
        <f t="shared" si="15"/>
        <v>-32297.031249999505</v>
      </c>
      <c r="D238" s="4">
        <f t="shared" si="12"/>
        <v>-123338.69791666618</v>
      </c>
      <c r="E238" s="4">
        <f t="shared" si="14"/>
        <v>11653333.333333151</v>
      </c>
    </row>
    <row r="239" spans="1:5" ht="13.5">
      <c r="A239">
        <v>233</v>
      </c>
      <c r="B239" s="4">
        <f t="shared" si="13"/>
        <v>-91041.66666666667</v>
      </c>
      <c r="C239" s="4">
        <f t="shared" si="15"/>
        <v>-32046.666666666173</v>
      </c>
      <c r="D239" s="4">
        <f t="shared" si="12"/>
        <v>-123088.33333333285</v>
      </c>
      <c r="E239" s="4">
        <f t="shared" si="14"/>
        <v>11562291.666666485</v>
      </c>
    </row>
    <row r="240" spans="1:5" ht="13.5">
      <c r="A240">
        <v>234</v>
      </c>
      <c r="B240" s="4">
        <f t="shared" si="13"/>
        <v>-91041.66666666667</v>
      </c>
      <c r="C240" s="4">
        <f t="shared" si="15"/>
        <v>-31796.302083332837</v>
      </c>
      <c r="D240" s="4">
        <f t="shared" si="12"/>
        <v>-122837.9687499995</v>
      </c>
      <c r="E240" s="4">
        <f t="shared" si="14"/>
        <v>11471249.99999982</v>
      </c>
    </row>
    <row r="241" spans="1:5" ht="13.5">
      <c r="A241">
        <v>235</v>
      </c>
      <c r="B241" s="4">
        <f t="shared" si="13"/>
        <v>-91041.66666666667</v>
      </c>
      <c r="C241" s="4">
        <f t="shared" si="15"/>
        <v>-31545.937499999505</v>
      </c>
      <c r="D241" s="4">
        <f t="shared" si="12"/>
        <v>-122587.60416666618</v>
      </c>
      <c r="E241" s="4">
        <f t="shared" si="14"/>
        <v>11380208.333333153</v>
      </c>
    </row>
    <row r="242" spans="1:5" ht="13.5">
      <c r="A242">
        <v>236</v>
      </c>
      <c r="B242" s="4">
        <f t="shared" si="13"/>
        <v>-91041.66666666667</v>
      </c>
      <c r="C242" s="4">
        <f t="shared" si="15"/>
        <v>-31295.572916666177</v>
      </c>
      <c r="D242" s="4">
        <f t="shared" si="12"/>
        <v>-122337.23958333285</v>
      </c>
      <c r="E242" s="4">
        <f t="shared" si="14"/>
        <v>11289166.666666487</v>
      </c>
    </row>
    <row r="243" spans="1:5" ht="13.5">
      <c r="A243">
        <v>237</v>
      </c>
      <c r="B243" s="4">
        <f t="shared" si="13"/>
        <v>-91041.66666666667</v>
      </c>
      <c r="C243" s="4">
        <f t="shared" si="15"/>
        <v>-31045.208333332845</v>
      </c>
      <c r="D243" s="4">
        <f t="shared" si="12"/>
        <v>-122086.87499999952</v>
      </c>
      <c r="E243" s="4">
        <f t="shared" si="14"/>
        <v>11198124.999999821</v>
      </c>
    </row>
    <row r="244" spans="1:5" ht="13.5">
      <c r="A244">
        <v>238</v>
      </c>
      <c r="B244" s="4">
        <f t="shared" si="13"/>
        <v>-91041.66666666667</v>
      </c>
      <c r="C244" s="4">
        <f t="shared" si="15"/>
        <v>-30794.84374999951</v>
      </c>
      <c r="D244" s="4">
        <f t="shared" si="12"/>
        <v>-121836.51041666618</v>
      </c>
      <c r="E244" s="4">
        <f t="shared" si="14"/>
        <v>11107083.333333155</v>
      </c>
    </row>
    <row r="245" spans="1:5" ht="13.5">
      <c r="A245">
        <v>239</v>
      </c>
      <c r="B245" s="4">
        <f t="shared" si="13"/>
        <v>-91041.66666666667</v>
      </c>
      <c r="C245" s="4">
        <f t="shared" si="15"/>
        <v>-30544.479166666177</v>
      </c>
      <c r="D245" s="4">
        <f t="shared" si="12"/>
        <v>-121586.14583333285</v>
      </c>
      <c r="E245" s="4">
        <f t="shared" si="14"/>
        <v>11016041.66666649</v>
      </c>
    </row>
    <row r="246" spans="1:8" ht="13.5">
      <c r="A246">
        <v>240</v>
      </c>
      <c r="B246" s="4">
        <f t="shared" si="13"/>
        <v>-91041.66666666667</v>
      </c>
      <c r="C246" s="4">
        <f t="shared" si="15"/>
        <v>-30294.11458333285</v>
      </c>
      <c r="D246" s="4">
        <f t="shared" si="12"/>
        <v>-121335.78124999952</v>
      </c>
      <c r="E246" s="4">
        <f t="shared" si="14"/>
        <v>10924999.999999823</v>
      </c>
      <c r="G246" s="6">
        <f>SUM(B235:B246)</f>
        <v>-1092499.9999999998</v>
      </c>
      <c r="H246" s="6">
        <f>SUM(C235:C246)</f>
        <v>-380053.4374999941</v>
      </c>
    </row>
    <row r="247" spans="1:5" ht="13.5">
      <c r="A247">
        <v>241</v>
      </c>
      <c r="B247" s="4">
        <f t="shared" si="13"/>
        <v>-91041.66666666667</v>
      </c>
      <c r="C247" s="4">
        <f t="shared" si="15"/>
        <v>-30043.749999999516</v>
      </c>
      <c r="D247" s="4">
        <f t="shared" si="12"/>
        <v>-121085.41666666619</v>
      </c>
      <c r="E247" s="4">
        <f t="shared" si="14"/>
        <v>10833958.333333157</v>
      </c>
    </row>
    <row r="248" spans="1:5" ht="13.5">
      <c r="A248">
        <v>242</v>
      </c>
      <c r="B248" s="4">
        <f t="shared" si="13"/>
        <v>-91041.66666666667</v>
      </c>
      <c r="C248" s="4">
        <f t="shared" si="15"/>
        <v>-29793.38541666618</v>
      </c>
      <c r="D248" s="4">
        <f t="shared" si="12"/>
        <v>-120835.05208333285</v>
      </c>
      <c r="E248" s="4">
        <f t="shared" si="14"/>
        <v>10742916.666666491</v>
      </c>
    </row>
    <row r="249" spans="1:5" ht="13.5">
      <c r="A249">
        <v>243</v>
      </c>
      <c r="B249" s="4">
        <f t="shared" si="13"/>
        <v>-91041.66666666667</v>
      </c>
      <c r="C249" s="4">
        <f t="shared" si="15"/>
        <v>-29543.020833332852</v>
      </c>
      <c r="D249" s="4">
        <f t="shared" si="12"/>
        <v>-120584.68749999952</v>
      </c>
      <c r="E249" s="4">
        <f t="shared" si="14"/>
        <v>10651874.999999825</v>
      </c>
    </row>
    <row r="250" spans="1:5" ht="13.5">
      <c r="A250">
        <v>244</v>
      </c>
      <c r="B250" s="4">
        <f t="shared" si="13"/>
        <v>-91041.66666666667</v>
      </c>
      <c r="C250" s="4">
        <f t="shared" si="15"/>
        <v>-29292.65624999952</v>
      </c>
      <c r="D250" s="4">
        <f t="shared" si="12"/>
        <v>-120334.32291666619</v>
      </c>
      <c r="E250" s="4">
        <f t="shared" si="14"/>
        <v>10560833.333333159</v>
      </c>
    </row>
    <row r="251" spans="1:5" ht="13.5">
      <c r="A251">
        <v>245</v>
      </c>
      <c r="B251" s="4">
        <f t="shared" si="13"/>
        <v>-91041.66666666667</v>
      </c>
      <c r="C251" s="4">
        <f t="shared" si="15"/>
        <v>-29042.291666666188</v>
      </c>
      <c r="D251" s="4">
        <f t="shared" si="12"/>
        <v>-120083.95833333286</v>
      </c>
      <c r="E251" s="4">
        <f t="shared" si="14"/>
        <v>10469791.666666493</v>
      </c>
    </row>
    <row r="252" spans="1:5" ht="13.5">
      <c r="A252">
        <v>246</v>
      </c>
      <c r="B252" s="4">
        <f t="shared" si="13"/>
        <v>-91041.66666666667</v>
      </c>
      <c r="C252" s="4">
        <f t="shared" si="15"/>
        <v>-28791.927083332852</v>
      </c>
      <c r="D252" s="4">
        <f t="shared" si="12"/>
        <v>-119833.59374999952</v>
      </c>
      <c r="E252" s="4">
        <f t="shared" si="14"/>
        <v>10378749.999999827</v>
      </c>
    </row>
    <row r="253" spans="1:5" ht="13.5">
      <c r="A253">
        <v>247</v>
      </c>
      <c r="B253" s="4">
        <f t="shared" si="13"/>
        <v>-91041.66666666667</v>
      </c>
      <c r="C253" s="4">
        <f t="shared" si="15"/>
        <v>-28541.56249999953</v>
      </c>
      <c r="D253" s="4">
        <f t="shared" si="12"/>
        <v>-119583.2291666662</v>
      </c>
      <c r="E253" s="4">
        <f t="shared" si="14"/>
        <v>10287708.33333316</v>
      </c>
    </row>
    <row r="254" spans="1:5" ht="13.5">
      <c r="A254">
        <v>248</v>
      </c>
      <c r="B254" s="4">
        <f t="shared" si="13"/>
        <v>-91041.66666666667</v>
      </c>
      <c r="C254" s="4">
        <f t="shared" si="15"/>
        <v>-28291.197916666195</v>
      </c>
      <c r="D254" s="4">
        <f t="shared" si="12"/>
        <v>-119332.86458333286</v>
      </c>
      <c r="E254" s="4">
        <f t="shared" si="14"/>
        <v>10196666.666666495</v>
      </c>
    </row>
    <row r="255" spans="1:5" ht="13.5">
      <c r="A255">
        <v>249</v>
      </c>
      <c r="B255" s="4">
        <f t="shared" si="13"/>
        <v>-91041.66666666667</v>
      </c>
      <c r="C255" s="4">
        <f t="shared" si="15"/>
        <v>-28040.833333332863</v>
      </c>
      <c r="D255" s="4">
        <f t="shared" si="12"/>
        <v>-119082.49999999953</v>
      </c>
      <c r="E255" s="4">
        <f t="shared" si="14"/>
        <v>10105624.999999829</v>
      </c>
    </row>
    <row r="256" spans="1:5" ht="13.5">
      <c r="A256">
        <v>250</v>
      </c>
      <c r="B256" s="4">
        <f t="shared" si="13"/>
        <v>-91041.66666666667</v>
      </c>
      <c r="C256" s="4">
        <f t="shared" si="15"/>
        <v>-27790.46874999953</v>
      </c>
      <c r="D256" s="4">
        <f t="shared" si="12"/>
        <v>-118832.1354166662</v>
      </c>
      <c r="E256" s="4">
        <f t="shared" si="14"/>
        <v>10014583.333333163</v>
      </c>
    </row>
    <row r="257" spans="1:5" ht="13.5">
      <c r="A257">
        <v>251</v>
      </c>
      <c r="B257" s="4">
        <f t="shared" si="13"/>
        <v>-91041.66666666667</v>
      </c>
      <c r="C257" s="4">
        <f t="shared" si="15"/>
        <v>-27540.104166666195</v>
      </c>
      <c r="D257" s="4">
        <f t="shared" si="12"/>
        <v>-118581.77083333286</v>
      </c>
      <c r="E257" s="4">
        <f t="shared" si="14"/>
        <v>9923541.666666497</v>
      </c>
    </row>
    <row r="258" spans="1:8" ht="13.5">
      <c r="A258">
        <v>252</v>
      </c>
      <c r="B258" s="4">
        <f t="shared" si="13"/>
        <v>-91041.66666666667</v>
      </c>
      <c r="C258" s="4">
        <f t="shared" si="15"/>
        <v>-27289.739583332866</v>
      </c>
      <c r="D258" s="4">
        <f t="shared" si="12"/>
        <v>-118331.40624999953</v>
      </c>
      <c r="E258" s="4">
        <f t="shared" si="14"/>
        <v>9832499.99999983</v>
      </c>
      <c r="G258" s="6">
        <f>SUM(B247:B258)</f>
        <v>-1092499.9999999998</v>
      </c>
      <c r="H258" s="6">
        <f>SUM(C247:C258)</f>
        <v>-344000.9374999943</v>
      </c>
    </row>
    <row r="259" spans="1:5" ht="13.5">
      <c r="A259">
        <v>253</v>
      </c>
      <c r="B259" s="4">
        <f t="shared" si="13"/>
        <v>-91041.66666666667</v>
      </c>
      <c r="C259" s="4">
        <f t="shared" si="15"/>
        <v>-27039.374999999538</v>
      </c>
      <c r="D259" s="4">
        <f t="shared" si="12"/>
        <v>-118081.0416666662</v>
      </c>
      <c r="E259" s="4">
        <f t="shared" si="14"/>
        <v>9741458.333333164</v>
      </c>
    </row>
    <row r="260" spans="1:5" ht="13.5">
      <c r="A260">
        <v>254</v>
      </c>
      <c r="B260" s="4">
        <f t="shared" si="13"/>
        <v>-91041.66666666667</v>
      </c>
      <c r="C260" s="4">
        <f t="shared" si="15"/>
        <v>-26789.010416666206</v>
      </c>
      <c r="D260" s="4">
        <f t="shared" si="12"/>
        <v>-117830.67708333288</v>
      </c>
      <c r="E260" s="4">
        <f t="shared" si="14"/>
        <v>9650416.666666498</v>
      </c>
    </row>
    <row r="261" spans="1:5" ht="13.5">
      <c r="A261">
        <v>255</v>
      </c>
      <c r="B261" s="4">
        <f t="shared" si="13"/>
        <v>-91041.66666666667</v>
      </c>
      <c r="C261" s="4">
        <f t="shared" si="15"/>
        <v>-26538.645833332874</v>
      </c>
      <c r="D261" s="4">
        <f t="shared" si="12"/>
        <v>-117580.31249999955</v>
      </c>
      <c r="E261" s="4">
        <f t="shared" si="14"/>
        <v>9559374.999999832</v>
      </c>
    </row>
    <row r="262" spans="1:5" ht="13.5">
      <c r="A262">
        <v>256</v>
      </c>
      <c r="B262" s="4">
        <f t="shared" si="13"/>
        <v>-91041.66666666667</v>
      </c>
      <c r="C262" s="4">
        <f t="shared" si="15"/>
        <v>-26288.281249999538</v>
      </c>
      <c r="D262" s="4">
        <f t="shared" si="12"/>
        <v>-117329.9479166662</v>
      </c>
      <c r="E262" s="4">
        <f t="shared" si="14"/>
        <v>9468333.333333166</v>
      </c>
    </row>
    <row r="263" spans="1:5" ht="13.5">
      <c r="A263">
        <v>257</v>
      </c>
      <c r="B263" s="4">
        <f t="shared" si="13"/>
        <v>-91041.66666666667</v>
      </c>
      <c r="C263" s="4">
        <f t="shared" si="15"/>
        <v>-26037.91666666621</v>
      </c>
      <c r="D263" s="4">
        <f aca="true" t="shared" si="16" ref="D263:D326">SUM(B263:C263)</f>
        <v>-117079.58333333288</v>
      </c>
      <c r="E263" s="4">
        <f t="shared" si="14"/>
        <v>9377291.6666665</v>
      </c>
    </row>
    <row r="264" spans="1:5" ht="13.5">
      <c r="A264">
        <v>258</v>
      </c>
      <c r="B264" s="4">
        <f aca="true" t="shared" si="17" ref="B264:B327">IF(A264&gt;$C$4*12,0,-$C$3/$C$4/12)</f>
        <v>-91041.66666666667</v>
      </c>
      <c r="C264" s="4">
        <f t="shared" si="15"/>
        <v>-25787.552083332877</v>
      </c>
      <c r="D264" s="4">
        <f t="shared" si="16"/>
        <v>-116829.21874999955</v>
      </c>
      <c r="E264" s="4">
        <f aca="true" t="shared" si="18" ref="E264:E327">E263+B264</f>
        <v>9286249.999999834</v>
      </c>
    </row>
    <row r="265" spans="1:5" ht="13.5">
      <c r="A265">
        <v>259</v>
      </c>
      <c r="B265" s="4">
        <f t="shared" si="17"/>
        <v>-91041.66666666667</v>
      </c>
      <c r="C265" s="4">
        <f aca="true" t="shared" si="19" ref="C265:C328">IF(A265&gt;$C$4*12,0,-E264*$C$2/100/12)</f>
        <v>-25537.18749999955</v>
      </c>
      <c r="D265" s="4">
        <f t="shared" si="16"/>
        <v>-116578.85416666622</v>
      </c>
      <c r="E265" s="4">
        <f t="shared" si="18"/>
        <v>9195208.333333168</v>
      </c>
    </row>
    <row r="266" spans="1:5" ht="13.5">
      <c r="A266">
        <v>260</v>
      </c>
      <c r="B266" s="4">
        <f t="shared" si="17"/>
        <v>-91041.66666666667</v>
      </c>
      <c r="C266" s="4">
        <f t="shared" si="19"/>
        <v>-25286.822916666217</v>
      </c>
      <c r="D266" s="4">
        <f t="shared" si="16"/>
        <v>-116328.48958333289</v>
      </c>
      <c r="E266" s="4">
        <f t="shared" si="18"/>
        <v>9104166.666666502</v>
      </c>
    </row>
    <row r="267" spans="1:5" ht="13.5">
      <c r="A267">
        <v>261</v>
      </c>
      <c r="B267" s="4">
        <f t="shared" si="17"/>
        <v>-91041.66666666667</v>
      </c>
      <c r="C267" s="4">
        <f t="shared" si="19"/>
        <v>-25036.45833333288</v>
      </c>
      <c r="D267" s="4">
        <f t="shared" si="16"/>
        <v>-116078.12499999955</v>
      </c>
      <c r="E267" s="4">
        <f t="shared" si="18"/>
        <v>9013124.999999836</v>
      </c>
    </row>
    <row r="268" spans="1:5" ht="13.5">
      <c r="A268">
        <v>262</v>
      </c>
      <c r="B268" s="4">
        <f t="shared" si="17"/>
        <v>-91041.66666666667</v>
      </c>
      <c r="C268" s="4">
        <f t="shared" si="19"/>
        <v>-24786.09374999955</v>
      </c>
      <c r="D268" s="4">
        <f t="shared" si="16"/>
        <v>-115827.76041666622</v>
      </c>
      <c r="E268" s="4">
        <f t="shared" si="18"/>
        <v>8922083.33333317</v>
      </c>
    </row>
    <row r="269" spans="1:5" ht="13.5">
      <c r="A269">
        <v>263</v>
      </c>
      <c r="B269" s="4">
        <f t="shared" si="17"/>
        <v>-91041.66666666667</v>
      </c>
      <c r="C269" s="4">
        <f t="shared" si="19"/>
        <v>-24535.72916666622</v>
      </c>
      <c r="D269" s="4">
        <f t="shared" si="16"/>
        <v>-115577.39583333289</v>
      </c>
      <c r="E269" s="4">
        <f t="shared" si="18"/>
        <v>8831041.666666504</v>
      </c>
    </row>
    <row r="270" spans="1:8" ht="13.5">
      <c r="A270">
        <v>264</v>
      </c>
      <c r="B270" s="4">
        <f t="shared" si="17"/>
        <v>-91041.66666666667</v>
      </c>
      <c r="C270" s="4">
        <f t="shared" si="19"/>
        <v>-24285.36458333289</v>
      </c>
      <c r="D270" s="4">
        <f t="shared" si="16"/>
        <v>-115327.03124999956</v>
      </c>
      <c r="E270" s="4">
        <f t="shared" si="18"/>
        <v>8739999.999999838</v>
      </c>
      <c r="G270" s="6">
        <f>SUM(B259:B270)</f>
        <v>-1092499.9999999998</v>
      </c>
      <c r="H270" s="6">
        <f>SUM(C259:C270)</f>
        <v>-307948.4374999946</v>
      </c>
    </row>
    <row r="271" spans="1:5" ht="13.5">
      <c r="A271">
        <v>265</v>
      </c>
      <c r="B271" s="4">
        <f t="shared" si="17"/>
        <v>-91041.66666666667</v>
      </c>
      <c r="C271" s="4">
        <f t="shared" si="19"/>
        <v>-24034.999999999553</v>
      </c>
      <c r="D271" s="4">
        <f t="shared" si="16"/>
        <v>-115076.66666666622</v>
      </c>
      <c r="E271" s="4">
        <f t="shared" si="18"/>
        <v>8648958.333333172</v>
      </c>
    </row>
    <row r="272" spans="1:5" ht="13.5">
      <c r="A272">
        <v>266</v>
      </c>
      <c r="B272" s="4">
        <f t="shared" si="17"/>
        <v>-91041.66666666667</v>
      </c>
      <c r="C272" s="4">
        <f t="shared" si="19"/>
        <v>-23784.635416666224</v>
      </c>
      <c r="D272" s="4">
        <f t="shared" si="16"/>
        <v>-114826.30208333289</v>
      </c>
      <c r="E272" s="4">
        <f t="shared" si="18"/>
        <v>8557916.666666506</v>
      </c>
    </row>
    <row r="273" spans="1:5" ht="13.5">
      <c r="A273">
        <v>267</v>
      </c>
      <c r="B273" s="4">
        <f t="shared" si="17"/>
        <v>-91041.66666666667</v>
      </c>
      <c r="C273" s="4">
        <f t="shared" si="19"/>
        <v>-23534.270833332892</v>
      </c>
      <c r="D273" s="4">
        <f t="shared" si="16"/>
        <v>-114575.93749999956</v>
      </c>
      <c r="E273" s="4">
        <f t="shared" si="18"/>
        <v>8466874.99999984</v>
      </c>
    </row>
    <row r="274" spans="1:5" ht="13.5">
      <c r="A274">
        <v>268</v>
      </c>
      <c r="B274" s="4">
        <f t="shared" si="17"/>
        <v>-91041.66666666667</v>
      </c>
      <c r="C274" s="4">
        <f t="shared" si="19"/>
        <v>-23283.906249999563</v>
      </c>
      <c r="D274" s="4">
        <f t="shared" si="16"/>
        <v>-114325.57291666623</v>
      </c>
      <c r="E274" s="4">
        <f t="shared" si="18"/>
        <v>8375833.333333173</v>
      </c>
    </row>
    <row r="275" spans="1:5" ht="13.5">
      <c r="A275">
        <v>269</v>
      </c>
      <c r="B275" s="4">
        <f t="shared" si="17"/>
        <v>-91041.66666666667</v>
      </c>
      <c r="C275" s="4">
        <f t="shared" si="19"/>
        <v>-23033.541666666224</v>
      </c>
      <c r="D275" s="4">
        <f t="shared" si="16"/>
        <v>-114075.20833333289</v>
      </c>
      <c r="E275" s="4">
        <f t="shared" si="18"/>
        <v>8284791.666666506</v>
      </c>
    </row>
    <row r="276" spans="1:5" ht="13.5">
      <c r="A276">
        <v>270</v>
      </c>
      <c r="B276" s="4">
        <f t="shared" si="17"/>
        <v>-91041.66666666667</v>
      </c>
      <c r="C276" s="4">
        <f t="shared" si="19"/>
        <v>-22783.177083332892</v>
      </c>
      <c r="D276" s="4">
        <f t="shared" si="16"/>
        <v>-113824.84374999956</v>
      </c>
      <c r="E276" s="4">
        <f t="shared" si="18"/>
        <v>8193749.999999839</v>
      </c>
    </row>
    <row r="277" spans="1:5" ht="13.5">
      <c r="A277">
        <v>271</v>
      </c>
      <c r="B277" s="4">
        <f t="shared" si="17"/>
        <v>-91041.66666666667</v>
      </c>
      <c r="C277" s="4">
        <f t="shared" si="19"/>
        <v>-22532.81249999956</v>
      </c>
      <c r="D277" s="4">
        <f t="shared" si="16"/>
        <v>-113574.47916666623</v>
      </c>
      <c r="E277" s="4">
        <f t="shared" si="18"/>
        <v>8102708.333333172</v>
      </c>
    </row>
    <row r="278" spans="1:5" ht="13.5">
      <c r="A278">
        <v>272</v>
      </c>
      <c r="B278" s="4">
        <f t="shared" si="17"/>
        <v>-91041.66666666667</v>
      </c>
      <c r="C278" s="4">
        <f t="shared" si="19"/>
        <v>-22282.447916666224</v>
      </c>
      <c r="D278" s="4">
        <f t="shared" si="16"/>
        <v>-113324.11458333289</v>
      </c>
      <c r="E278" s="4">
        <f t="shared" si="18"/>
        <v>8011666.666666505</v>
      </c>
    </row>
    <row r="279" spans="1:5" ht="13.5">
      <c r="A279">
        <v>273</v>
      </c>
      <c r="B279" s="4">
        <f t="shared" si="17"/>
        <v>-91041.66666666667</v>
      </c>
      <c r="C279" s="4">
        <f t="shared" si="19"/>
        <v>-22032.08333333289</v>
      </c>
      <c r="D279" s="4">
        <f t="shared" si="16"/>
        <v>-113073.74999999956</v>
      </c>
      <c r="E279" s="4">
        <f t="shared" si="18"/>
        <v>7920624.999999838</v>
      </c>
    </row>
    <row r="280" spans="1:5" ht="13.5">
      <c r="A280">
        <v>274</v>
      </c>
      <c r="B280" s="4">
        <f t="shared" si="17"/>
        <v>-91041.66666666667</v>
      </c>
      <c r="C280" s="4">
        <f t="shared" si="19"/>
        <v>-21781.718749999556</v>
      </c>
      <c r="D280" s="4">
        <f t="shared" si="16"/>
        <v>-112823.38541666622</v>
      </c>
      <c r="E280" s="4">
        <f t="shared" si="18"/>
        <v>7829583.333333171</v>
      </c>
    </row>
    <row r="281" spans="1:5" ht="13.5">
      <c r="A281">
        <v>275</v>
      </c>
      <c r="B281" s="4">
        <f t="shared" si="17"/>
        <v>-91041.66666666667</v>
      </c>
      <c r="C281" s="4">
        <f t="shared" si="19"/>
        <v>-21531.354166666224</v>
      </c>
      <c r="D281" s="4">
        <f t="shared" si="16"/>
        <v>-112573.02083333289</v>
      </c>
      <c r="E281" s="4">
        <f t="shared" si="18"/>
        <v>7738541.666666504</v>
      </c>
    </row>
    <row r="282" spans="1:8" ht="13.5">
      <c r="A282">
        <v>276</v>
      </c>
      <c r="B282" s="4">
        <f t="shared" si="17"/>
        <v>-91041.66666666667</v>
      </c>
      <c r="C282" s="4">
        <f t="shared" si="19"/>
        <v>-21280.98958333289</v>
      </c>
      <c r="D282" s="4">
        <f t="shared" si="16"/>
        <v>-112322.65624999956</v>
      </c>
      <c r="E282" s="4">
        <f t="shared" si="18"/>
        <v>7647499.999999837</v>
      </c>
      <c r="G282" s="6">
        <f>SUM(B271:B282)</f>
        <v>-1092499.9999999998</v>
      </c>
      <c r="H282" s="6">
        <f>SUM(C271:C282)</f>
        <v>-271895.93749999464</v>
      </c>
    </row>
    <row r="283" spans="1:5" ht="13.5">
      <c r="A283">
        <v>277</v>
      </c>
      <c r="B283" s="4">
        <f t="shared" si="17"/>
        <v>-91041.66666666667</v>
      </c>
      <c r="C283" s="4">
        <f t="shared" si="19"/>
        <v>-21030.624999999553</v>
      </c>
      <c r="D283" s="4">
        <f t="shared" si="16"/>
        <v>-112072.29166666622</v>
      </c>
      <c r="E283" s="4">
        <f t="shared" si="18"/>
        <v>7556458.33333317</v>
      </c>
    </row>
    <row r="284" spans="1:5" ht="13.5">
      <c r="A284">
        <v>278</v>
      </c>
      <c r="B284" s="4">
        <f t="shared" si="17"/>
        <v>-91041.66666666667</v>
      </c>
      <c r="C284" s="4">
        <f t="shared" si="19"/>
        <v>-20780.26041666622</v>
      </c>
      <c r="D284" s="4">
        <f t="shared" si="16"/>
        <v>-111821.92708333289</v>
      </c>
      <c r="E284" s="4">
        <f t="shared" si="18"/>
        <v>7465416.666666503</v>
      </c>
    </row>
    <row r="285" spans="1:5" ht="13.5">
      <c r="A285">
        <v>279</v>
      </c>
      <c r="B285" s="4">
        <f t="shared" si="17"/>
        <v>-91041.66666666667</v>
      </c>
      <c r="C285" s="4">
        <f t="shared" si="19"/>
        <v>-20529.89583333289</v>
      </c>
      <c r="D285" s="4">
        <f t="shared" si="16"/>
        <v>-111571.56249999956</v>
      </c>
      <c r="E285" s="4">
        <f t="shared" si="18"/>
        <v>7374374.999999836</v>
      </c>
    </row>
    <row r="286" spans="1:5" ht="13.5">
      <c r="A286">
        <v>280</v>
      </c>
      <c r="B286" s="4">
        <f t="shared" si="17"/>
        <v>-91041.66666666667</v>
      </c>
      <c r="C286" s="4">
        <f t="shared" si="19"/>
        <v>-20279.53124999955</v>
      </c>
      <c r="D286" s="4">
        <f t="shared" si="16"/>
        <v>-111321.19791666622</v>
      </c>
      <c r="E286" s="4">
        <f t="shared" si="18"/>
        <v>7283333.333333169</v>
      </c>
    </row>
    <row r="287" spans="1:5" ht="13.5">
      <c r="A287">
        <v>281</v>
      </c>
      <c r="B287" s="4">
        <f t="shared" si="17"/>
        <v>-91041.66666666667</v>
      </c>
      <c r="C287" s="4">
        <f t="shared" si="19"/>
        <v>-20029.166666666217</v>
      </c>
      <c r="D287" s="4">
        <f t="shared" si="16"/>
        <v>-111070.83333333289</v>
      </c>
      <c r="E287" s="4">
        <f t="shared" si="18"/>
        <v>7192291.666666502</v>
      </c>
    </row>
    <row r="288" spans="1:5" ht="13.5">
      <c r="A288">
        <v>282</v>
      </c>
      <c r="B288" s="4">
        <f t="shared" si="17"/>
        <v>-91041.66666666667</v>
      </c>
      <c r="C288" s="4">
        <f t="shared" si="19"/>
        <v>-19778.80208333288</v>
      </c>
      <c r="D288" s="4">
        <f t="shared" si="16"/>
        <v>-110820.46874999955</v>
      </c>
      <c r="E288" s="4">
        <f t="shared" si="18"/>
        <v>7101249.999999835</v>
      </c>
    </row>
    <row r="289" spans="1:5" ht="13.5">
      <c r="A289">
        <v>283</v>
      </c>
      <c r="B289" s="4">
        <f t="shared" si="17"/>
        <v>-91041.66666666667</v>
      </c>
      <c r="C289" s="4">
        <f t="shared" si="19"/>
        <v>-19528.437499999545</v>
      </c>
      <c r="D289" s="4">
        <f t="shared" si="16"/>
        <v>-110570.10416666622</v>
      </c>
      <c r="E289" s="4">
        <f t="shared" si="18"/>
        <v>7010208.333333168</v>
      </c>
    </row>
    <row r="290" spans="1:5" ht="13.5">
      <c r="A290">
        <v>284</v>
      </c>
      <c r="B290" s="4">
        <f t="shared" si="17"/>
        <v>-91041.66666666667</v>
      </c>
      <c r="C290" s="4">
        <f t="shared" si="19"/>
        <v>-19278.072916666213</v>
      </c>
      <c r="D290" s="4">
        <f t="shared" si="16"/>
        <v>-110319.73958333288</v>
      </c>
      <c r="E290" s="4">
        <f t="shared" si="18"/>
        <v>6919166.666666501</v>
      </c>
    </row>
    <row r="291" spans="1:5" ht="13.5">
      <c r="A291">
        <v>285</v>
      </c>
      <c r="B291" s="4">
        <f t="shared" si="17"/>
        <v>-91041.66666666667</v>
      </c>
      <c r="C291" s="4">
        <f t="shared" si="19"/>
        <v>-19027.70833333288</v>
      </c>
      <c r="D291" s="4">
        <f t="shared" si="16"/>
        <v>-110069.37499999955</v>
      </c>
      <c r="E291" s="4">
        <f t="shared" si="18"/>
        <v>6828124.999999834</v>
      </c>
    </row>
    <row r="292" spans="1:5" ht="13.5">
      <c r="A292">
        <v>286</v>
      </c>
      <c r="B292" s="4">
        <f t="shared" si="17"/>
        <v>-91041.66666666667</v>
      </c>
      <c r="C292" s="4">
        <f t="shared" si="19"/>
        <v>-18777.343749999545</v>
      </c>
      <c r="D292" s="4">
        <f t="shared" si="16"/>
        <v>-109819.01041666622</v>
      </c>
      <c r="E292" s="4">
        <f t="shared" si="18"/>
        <v>6737083.333333167</v>
      </c>
    </row>
    <row r="293" spans="1:5" ht="13.5">
      <c r="A293">
        <v>287</v>
      </c>
      <c r="B293" s="4">
        <f t="shared" si="17"/>
        <v>-91041.66666666667</v>
      </c>
      <c r="C293" s="4">
        <f t="shared" si="19"/>
        <v>-18526.97916666621</v>
      </c>
      <c r="D293" s="4">
        <f t="shared" si="16"/>
        <v>-109568.64583333288</v>
      </c>
      <c r="E293" s="4">
        <f t="shared" si="18"/>
        <v>6646041.6666665</v>
      </c>
    </row>
    <row r="294" spans="1:8" ht="13.5">
      <c r="A294">
        <v>288</v>
      </c>
      <c r="B294" s="4">
        <f t="shared" si="17"/>
        <v>-91041.66666666667</v>
      </c>
      <c r="C294" s="4">
        <f t="shared" si="19"/>
        <v>-18276.614583332877</v>
      </c>
      <c r="D294" s="4">
        <f t="shared" si="16"/>
        <v>-109318.28124999955</v>
      </c>
      <c r="E294" s="4">
        <f t="shared" si="18"/>
        <v>6554999.999999833</v>
      </c>
      <c r="G294" s="6">
        <f>SUM(B283:B294)</f>
        <v>-1092499.9999999998</v>
      </c>
      <c r="H294" s="6">
        <f>SUM(C283:C294)</f>
        <v>-235843.4374999946</v>
      </c>
    </row>
    <row r="295" spans="1:5" ht="13.5">
      <c r="A295">
        <v>289</v>
      </c>
      <c r="B295" s="4">
        <f t="shared" si="17"/>
        <v>-91041.66666666667</v>
      </c>
      <c r="C295" s="4">
        <f t="shared" si="19"/>
        <v>-18026.249999999545</v>
      </c>
      <c r="D295" s="4">
        <f t="shared" si="16"/>
        <v>-109067.91666666622</v>
      </c>
      <c r="E295" s="4">
        <f t="shared" si="18"/>
        <v>6463958.333333166</v>
      </c>
    </row>
    <row r="296" spans="1:5" ht="13.5">
      <c r="A296">
        <v>290</v>
      </c>
      <c r="B296" s="4">
        <f t="shared" si="17"/>
        <v>-91041.66666666667</v>
      </c>
      <c r="C296" s="4">
        <f t="shared" si="19"/>
        <v>-17775.88541666621</v>
      </c>
      <c r="D296" s="4">
        <f t="shared" si="16"/>
        <v>-108817.55208333288</v>
      </c>
      <c r="E296" s="4">
        <f t="shared" si="18"/>
        <v>6372916.666666499</v>
      </c>
    </row>
    <row r="297" spans="1:5" ht="13.5">
      <c r="A297">
        <v>291</v>
      </c>
      <c r="B297" s="4">
        <f t="shared" si="17"/>
        <v>-91041.66666666667</v>
      </c>
      <c r="C297" s="4">
        <f t="shared" si="19"/>
        <v>-17525.520833332874</v>
      </c>
      <c r="D297" s="4">
        <f t="shared" si="16"/>
        <v>-108567.18749999955</v>
      </c>
      <c r="E297" s="4">
        <f t="shared" si="18"/>
        <v>6281874.999999832</v>
      </c>
    </row>
    <row r="298" spans="1:5" ht="13.5">
      <c r="A298">
        <v>292</v>
      </c>
      <c r="B298" s="4">
        <f t="shared" si="17"/>
        <v>-91041.66666666667</v>
      </c>
      <c r="C298" s="4">
        <f t="shared" si="19"/>
        <v>-17275.15624999954</v>
      </c>
      <c r="D298" s="4">
        <f t="shared" si="16"/>
        <v>-108316.82291666622</v>
      </c>
      <c r="E298" s="4">
        <f t="shared" si="18"/>
        <v>6190833.333333165</v>
      </c>
    </row>
    <row r="299" spans="1:5" ht="13.5">
      <c r="A299">
        <v>293</v>
      </c>
      <c r="B299" s="4">
        <f t="shared" si="17"/>
        <v>-91041.66666666667</v>
      </c>
      <c r="C299" s="4">
        <f t="shared" si="19"/>
        <v>-17024.79166666621</v>
      </c>
      <c r="D299" s="4">
        <f t="shared" si="16"/>
        <v>-108066.45833333288</v>
      </c>
      <c r="E299" s="4">
        <f t="shared" si="18"/>
        <v>6099791.666666498</v>
      </c>
    </row>
    <row r="300" spans="1:5" ht="13.5">
      <c r="A300">
        <v>294</v>
      </c>
      <c r="B300" s="4">
        <f t="shared" si="17"/>
        <v>-91041.66666666667</v>
      </c>
      <c r="C300" s="4">
        <f t="shared" si="19"/>
        <v>-16774.42708333287</v>
      </c>
      <c r="D300" s="4">
        <f t="shared" si="16"/>
        <v>-107816.09374999953</v>
      </c>
      <c r="E300" s="4">
        <f t="shared" si="18"/>
        <v>6008749.999999831</v>
      </c>
    </row>
    <row r="301" spans="1:5" ht="13.5">
      <c r="A301">
        <v>295</v>
      </c>
      <c r="B301" s="4">
        <f t="shared" si="17"/>
        <v>-91041.66666666667</v>
      </c>
      <c r="C301" s="4">
        <f t="shared" si="19"/>
        <v>-16524.062499999538</v>
      </c>
      <c r="D301" s="4">
        <f t="shared" si="16"/>
        <v>-107565.7291666662</v>
      </c>
      <c r="E301" s="4">
        <f t="shared" si="18"/>
        <v>5917708.333333164</v>
      </c>
    </row>
    <row r="302" spans="1:5" ht="13.5">
      <c r="A302">
        <v>296</v>
      </c>
      <c r="B302" s="4">
        <f t="shared" si="17"/>
        <v>-91041.66666666667</v>
      </c>
      <c r="C302" s="4">
        <f t="shared" si="19"/>
        <v>-16273.697916666204</v>
      </c>
      <c r="D302" s="4">
        <f t="shared" si="16"/>
        <v>-107315.36458333288</v>
      </c>
      <c r="E302" s="4">
        <f t="shared" si="18"/>
        <v>5826666.6666664975</v>
      </c>
    </row>
    <row r="303" spans="1:5" ht="13.5">
      <c r="A303">
        <v>297</v>
      </c>
      <c r="B303" s="4">
        <f t="shared" si="17"/>
        <v>-91041.66666666667</v>
      </c>
      <c r="C303" s="4">
        <f t="shared" si="19"/>
        <v>-16023.33333333287</v>
      </c>
      <c r="D303" s="4">
        <f t="shared" si="16"/>
        <v>-107064.99999999953</v>
      </c>
      <c r="E303" s="4">
        <f t="shared" si="18"/>
        <v>5735624.9999998305</v>
      </c>
    </row>
    <row r="304" spans="1:5" ht="13.5">
      <c r="A304">
        <v>298</v>
      </c>
      <c r="B304" s="4">
        <f t="shared" si="17"/>
        <v>-91041.66666666667</v>
      </c>
      <c r="C304" s="4">
        <f t="shared" si="19"/>
        <v>-15772.968749999534</v>
      </c>
      <c r="D304" s="4">
        <f t="shared" si="16"/>
        <v>-106814.6354166662</v>
      </c>
      <c r="E304" s="4">
        <f t="shared" si="18"/>
        <v>5644583.3333331635</v>
      </c>
    </row>
    <row r="305" spans="1:5" ht="13.5">
      <c r="A305">
        <v>299</v>
      </c>
      <c r="B305" s="4">
        <f t="shared" si="17"/>
        <v>-91041.66666666667</v>
      </c>
      <c r="C305" s="4">
        <f t="shared" si="19"/>
        <v>-15522.6041666662</v>
      </c>
      <c r="D305" s="4">
        <f t="shared" si="16"/>
        <v>-106564.27083333288</v>
      </c>
      <c r="E305" s="4">
        <f t="shared" si="18"/>
        <v>5553541.666666497</v>
      </c>
    </row>
    <row r="306" spans="1:8" ht="13.5">
      <c r="A306">
        <v>300</v>
      </c>
      <c r="B306" s="4">
        <f t="shared" si="17"/>
        <v>-91041.66666666667</v>
      </c>
      <c r="C306" s="4">
        <f t="shared" si="19"/>
        <v>-15272.239583332868</v>
      </c>
      <c r="D306" s="4">
        <f t="shared" si="16"/>
        <v>-106313.90624999953</v>
      </c>
      <c r="E306" s="4">
        <f t="shared" si="18"/>
        <v>5462499.99999983</v>
      </c>
      <c r="G306" s="6">
        <f>SUM(B295:B306)</f>
        <v>-1092499.9999999998</v>
      </c>
      <c r="H306" s="6">
        <f>SUM(C295:C306)</f>
        <v>-199790.93749999444</v>
      </c>
    </row>
    <row r="307" spans="1:5" ht="13.5">
      <c r="A307">
        <v>301</v>
      </c>
      <c r="B307" s="4">
        <f t="shared" si="17"/>
        <v>-91041.66666666667</v>
      </c>
      <c r="C307" s="4">
        <f t="shared" si="19"/>
        <v>-15021.874999999533</v>
      </c>
      <c r="D307" s="4">
        <f t="shared" si="16"/>
        <v>-106063.5416666662</v>
      </c>
      <c r="E307" s="4">
        <f t="shared" si="18"/>
        <v>5371458.333333163</v>
      </c>
    </row>
    <row r="308" spans="1:5" ht="13.5">
      <c r="A308">
        <v>302</v>
      </c>
      <c r="B308" s="4">
        <f t="shared" si="17"/>
        <v>-91041.66666666667</v>
      </c>
      <c r="C308" s="4">
        <f t="shared" si="19"/>
        <v>-14771.510416666199</v>
      </c>
      <c r="D308" s="4">
        <f t="shared" si="16"/>
        <v>-105813.17708333288</v>
      </c>
      <c r="E308" s="4">
        <f t="shared" si="18"/>
        <v>5280416.666666496</v>
      </c>
    </row>
    <row r="309" spans="1:5" ht="13.5">
      <c r="A309">
        <v>303</v>
      </c>
      <c r="B309" s="4">
        <f t="shared" si="17"/>
        <v>-91041.66666666667</v>
      </c>
      <c r="C309" s="4">
        <f t="shared" si="19"/>
        <v>-14521.145833332865</v>
      </c>
      <c r="D309" s="4">
        <f t="shared" si="16"/>
        <v>-105562.81249999953</v>
      </c>
      <c r="E309" s="4">
        <f t="shared" si="18"/>
        <v>5189374.999999829</v>
      </c>
    </row>
    <row r="310" spans="1:5" ht="13.5">
      <c r="A310">
        <v>304</v>
      </c>
      <c r="B310" s="4">
        <f t="shared" si="17"/>
        <v>-91041.66666666667</v>
      </c>
      <c r="C310" s="4">
        <f t="shared" si="19"/>
        <v>-14270.781249999533</v>
      </c>
      <c r="D310" s="4">
        <f t="shared" si="16"/>
        <v>-105312.4479166662</v>
      </c>
      <c r="E310" s="4">
        <f t="shared" si="18"/>
        <v>5098333.333333162</v>
      </c>
    </row>
    <row r="311" spans="1:5" ht="13.5">
      <c r="A311">
        <v>305</v>
      </c>
      <c r="B311" s="4">
        <f t="shared" si="17"/>
        <v>-91041.66666666667</v>
      </c>
      <c r="C311" s="4">
        <f t="shared" si="19"/>
        <v>-14020.416666666193</v>
      </c>
      <c r="D311" s="4">
        <f t="shared" si="16"/>
        <v>-105062.08333333286</v>
      </c>
      <c r="E311" s="4">
        <f t="shared" si="18"/>
        <v>5007291.666666495</v>
      </c>
    </row>
    <row r="312" spans="1:5" ht="13.5">
      <c r="A312">
        <v>306</v>
      </c>
      <c r="B312" s="4">
        <f t="shared" si="17"/>
        <v>-91041.66666666667</v>
      </c>
      <c r="C312" s="4">
        <f t="shared" si="19"/>
        <v>-13770.052083332861</v>
      </c>
      <c r="D312" s="4">
        <f t="shared" si="16"/>
        <v>-104811.71874999953</v>
      </c>
      <c r="E312" s="4">
        <f t="shared" si="18"/>
        <v>4916249.999999828</v>
      </c>
    </row>
    <row r="313" spans="1:5" ht="13.5">
      <c r="A313">
        <v>307</v>
      </c>
      <c r="B313" s="4">
        <f t="shared" si="17"/>
        <v>-91041.66666666667</v>
      </c>
      <c r="C313" s="4">
        <f t="shared" si="19"/>
        <v>-13519.687499999527</v>
      </c>
      <c r="D313" s="4">
        <f t="shared" si="16"/>
        <v>-104561.35416666619</v>
      </c>
      <c r="E313" s="4">
        <f t="shared" si="18"/>
        <v>4825208.333333161</v>
      </c>
    </row>
    <row r="314" spans="1:5" ht="13.5">
      <c r="A314">
        <v>308</v>
      </c>
      <c r="B314" s="4">
        <f t="shared" si="17"/>
        <v>-91041.66666666667</v>
      </c>
      <c r="C314" s="4">
        <f t="shared" si="19"/>
        <v>-13269.322916666193</v>
      </c>
      <c r="D314" s="4">
        <f t="shared" si="16"/>
        <v>-104310.98958333286</v>
      </c>
      <c r="E314" s="4">
        <f t="shared" si="18"/>
        <v>4734166.666666494</v>
      </c>
    </row>
    <row r="315" spans="1:5" ht="13.5">
      <c r="A315">
        <v>309</v>
      </c>
      <c r="B315" s="4">
        <f t="shared" si="17"/>
        <v>-91041.66666666667</v>
      </c>
      <c r="C315" s="4">
        <f t="shared" si="19"/>
        <v>-13018.958333332857</v>
      </c>
      <c r="D315" s="4">
        <f t="shared" si="16"/>
        <v>-104060.62499999953</v>
      </c>
      <c r="E315" s="4">
        <f t="shared" si="18"/>
        <v>4643124.999999827</v>
      </c>
    </row>
    <row r="316" spans="1:5" ht="13.5">
      <c r="A316">
        <v>310</v>
      </c>
      <c r="B316" s="4">
        <f t="shared" si="17"/>
        <v>-91041.66666666667</v>
      </c>
      <c r="C316" s="4">
        <f t="shared" si="19"/>
        <v>-12768.593749999525</v>
      </c>
      <c r="D316" s="4">
        <f t="shared" si="16"/>
        <v>-103810.26041666619</v>
      </c>
      <c r="E316" s="4">
        <f t="shared" si="18"/>
        <v>4552083.33333316</v>
      </c>
    </row>
    <row r="317" spans="1:5" ht="13.5">
      <c r="A317">
        <v>311</v>
      </c>
      <c r="B317" s="4">
        <f t="shared" si="17"/>
        <v>-91041.66666666667</v>
      </c>
      <c r="C317" s="4">
        <f t="shared" si="19"/>
        <v>-12518.229166666191</v>
      </c>
      <c r="D317" s="4">
        <f t="shared" si="16"/>
        <v>-103559.89583333286</v>
      </c>
      <c r="E317" s="4">
        <f t="shared" si="18"/>
        <v>4461041.666666493</v>
      </c>
    </row>
    <row r="318" spans="1:8" ht="13.5">
      <c r="A318">
        <v>312</v>
      </c>
      <c r="B318" s="4">
        <f t="shared" si="17"/>
        <v>-91041.66666666667</v>
      </c>
      <c r="C318" s="4">
        <f t="shared" si="19"/>
        <v>-12267.864583332857</v>
      </c>
      <c r="D318" s="4">
        <f t="shared" si="16"/>
        <v>-103309.53124999953</v>
      </c>
      <c r="E318" s="4">
        <f t="shared" si="18"/>
        <v>4369999.999999826</v>
      </c>
      <c r="G318" s="6">
        <f>SUM(B307:B318)</f>
        <v>-1092499.9999999998</v>
      </c>
      <c r="H318" s="6">
        <f>SUM(C307:C318)</f>
        <v>-163738.43749999432</v>
      </c>
    </row>
    <row r="319" spans="1:5" ht="13.5">
      <c r="A319">
        <v>313</v>
      </c>
      <c r="B319" s="4">
        <f t="shared" si="17"/>
        <v>-91041.66666666667</v>
      </c>
      <c r="C319" s="4">
        <f t="shared" si="19"/>
        <v>-12017.499999999522</v>
      </c>
      <c r="D319" s="4">
        <f t="shared" si="16"/>
        <v>-103059.16666666619</v>
      </c>
      <c r="E319" s="4">
        <f t="shared" si="18"/>
        <v>4278958.333333159</v>
      </c>
    </row>
    <row r="320" spans="1:5" ht="13.5">
      <c r="A320">
        <v>314</v>
      </c>
      <c r="B320" s="4">
        <f t="shared" si="17"/>
        <v>-91041.66666666667</v>
      </c>
      <c r="C320" s="4">
        <f t="shared" si="19"/>
        <v>-11767.13541666619</v>
      </c>
      <c r="D320" s="4">
        <f t="shared" si="16"/>
        <v>-102808.80208333286</v>
      </c>
      <c r="E320" s="4">
        <f t="shared" si="18"/>
        <v>4187916.6666664924</v>
      </c>
    </row>
    <row r="321" spans="1:5" ht="13.5">
      <c r="A321">
        <v>315</v>
      </c>
      <c r="B321" s="4">
        <f t="shared" si="17"/>
        <v>-91041.66666666667</v>
      </c>
      <c r="C321" s="4">
        <f t="shared" si="19"/>
        <v>-11516.770833332856</v>
      </c>
      <c r="D321" s="4">
        <f t="shared" si="16"/>
        <v>-102558.43749999953</v>
      </c>
      <c r="E321" s="4">
        <f t="shared" si="18"/>
        <v>4096874.999999826</v>
      </c>
    </row>
    <row r="322" spans="1:5" ht="13.5">
      <c r="A322">
        <v>316</v>
      </c>
      <c r="B322" s="4">
        <f t="shared" si="17"/>
        <v>-91041.66666666667</v>
      </c>
      <c r="C322" s="4">
        <f t="shared" si="19"/>
        <v>-11266.406249999522</v>
      </c>
      <c r="D322" s="4">
        <f t="shared" si="16"/>
        <v>-102308.07291666619</v>
      </c>
      <c r="E322" s="4">
        <f t="shared" si="18"/>
        <v>4005833.3333331593</v>
      </c>
    </row>
    <row r="323" spans="1:5" ht="13.5">
      <c r="A323">
        <v>317</v>
      </c>
      <c r="B323" s="4">
        <f t="shared" si="17"/>
        <v>-91041.66666666667</v>
      </c>
      <c r="C323" s="4">
        <f t="shared" si="19"/>
        <v>-11016.04166666619</v>
      </c>
      <c r="D323" s="4">
        <f t="shared" si="16"/>
        <v>-102057.70833333286</v>
      </c>
      <c r="E323" s="4">
        <f t="shared" si="18"/>
        <v>3914791.666666493</v>
      </c>
    </row>
    <row r="324" spans="1:5" ht="13.5">
      <c r="A324">
        <v>318</v>
      </c>
      <c r="B324" s="4">
        <f t="shared" si="17"/>
        <v>-91041.66666666667</v>
      </c>
      <c r="C324" s="4">
        <f t="shared" si="19"/>
        <v>-10765.677083332857</v>
      </c>
      <c r="D324" s="4">
        <f t="shared" si="16"/>
        <v>-101807.34374999953</v>
      </c>
      <c r="E324" s="4">
        <f t="shared" si="18"/>
        <v>3823749.9999998263</v>
      </c>
    </row>
    <row r="325" spans="1:5" ht="13.5">
      <c r="A325">
        <v>319</v>
      </c>
      <c r="B325" s="4">
        <f t="shared" si="17"/>
        <v>-91041.66666666667</v>
      </c>
      <c r="C325" s="4">
        <f t="shared" si="19"/>
        <v>-10515.312499999523</v>
      </c>
      <c r="D325" s="4">
        <f t="shared" si="16"/>
        <v>-101556.97916666619</v>
      </c>
      <c r="E325" s="4">
        <f t="shared" si="18"/>
        <v>3732708.33333316</v>
      </c>
    </row>
    <row r="326" spans="1:5" ht="13.5">
      <c r="A326">
        <v>320</v>
      </c>
      <c r="B326" s="4">
        <f t="shared" si="17"/>
        <v>-91041.66666666667</v>
      </c>
      <c r="C326" s="4">
        <f t="shared" si="19"/>
        <v>-10264.94791666619</v>
      </c>
      <c r="D326" s="4">
        <f t="shared" si="16"/>
        <v>-101306.61458333286</v>
      </c>
      <c r="E326" s="4">
        <f t="shared" si="18"/>
        <v>3641666.6666664933</v>
      </c>
    </row>
    <row r="327" spans="1:5" ht="13.5">
      <c r="A327">
        <v>321</v>
      </c>
      <c r="B327" s="4">
        <f t="shared" si="17"/>
        <v>-91041.66666666667</v>
      </c>
      <c r="C327" s="4">
        <f t="shared" si="19"/>
        <v>-10014.583333332857</v>
      </c>
      <c r="D327" s="4">
        <f aca="true" t="shared" si="20" ref="D327:D390">SUM(B327:C327)</f>
        <v>-101056.24999999953</v>
      </c>
      <c r="E327" s="4">
        <f t="shared" si="18"/>
        <v>3550624.999999827</v>
      </c>
    </row>
    <row r="328" spans="1:5" ht="13.5">
      <c r="A328">
        <v>322</v>
      </c>
      <c r="B328" s="4">
        <f aca="true" t="shared" si="21" ref="B328:B391">IF(A328&gt;$C$4*12,0,-$C$3/$C$4/12)</f>
        <v>-91041.66666666667</v>
      </c>
      <c r="C328" s="4">
        <f t="shared" si="19"/>
        <v>-9764.218749999525</v>
      </c>
      <c r="D328" s="4">
        <f t="shared" si="20"/>
        <v>-100805.88541666619</v>
      </c>
      <c r="E328" s="4">
        <f aca="true" t="shared" si="22" ref="E328:E391">E327+B328</f>
        <v>3459583.3333331603</v>
      </c>
    </row>
    <row r="329" spans="1:5" ht="13.5">
      <c r="A329">
        <v>323</v>
      </c>
      <c r="B329" s="4">
        <f t="shared" si="21"/>
        <v>-91041.66666666667</v>
      </c>
      <c r="C329" s="4">
        <f aca="true" t="shared" si="23" ref="C329:C392">IF(A329&gt;$C$4*12,0,-E328*$C$2/100/12)</f>
        <v>-9513.854166666191</v>
      </c>
      <c r="D329" s="4">
        <f t="shared" si="20"/>
        <v>-100555.52083333286</v>
      </c>
      <c r="E329" s="4">
        <f t="shared" si="22"/>
        <v>3368541.6666664938</v>
      </c>
    </row>
    <row r="330" spans="1:8" ht="13.5">
      <c r="A330">
        <v>324</v>
      </c>
      <c r="B330" s="4">
        <f t="shared" si="21"/>
        <v>-91041.66666666667</v>
      </c>
      <c r="C330" s="4">
        <f t="shared" si="23"/>
        <v>-9263.489583332857</v>
      </c>
      <c r="D330" s="4">
        <f t="shared" si="20"/>
        <v>-100305.15624999953</v>
      </c>
      <c r="E330" s="4">
        <f t="shared" si="22"/>
        <v>3277499.9999998272</v>
      </c>
      <c r="G330" s="6">
        <f>SUM(B319:B330)</f>
        <v>-1092499.9999999998</v>
      </c>
      <c r="H330" s="6">
        <f>SUM(C319:C330)</f>
        <v>-127685.93749999428</v>
      </c>
    </row>
    <row r="331" spans="1:5" ht="13.5">
      <c r="A331">
        <v>325</v>
      </c>
      <c r="B331" s="4">
        <f t="shared" si="21"/>
        <v>-91041.66666666667</v>
      </c>
      <c r="C331" s="4">
        <f t="shared" si="23"/>
        <v>-9013.124999999525</v>
      </c>
      <c r="D331" s="4">
        <f t="shared" si="20"/>
        <v>-100054.79166666619</v>
      </c>
      <c r="E331" s="4">
        <f t="shared" si="22"/>
        <v>3186458.3333331607</v>
      </c>
    </row>
    <row r="332" spans="1:5" ht="13.5">
      <c r="A332">
        <v>326</v>
      </c>
      <c r="B332" s="4">
        <f t="shared" si="21"/>
        <v>-91041.66666666667</v>
      </c>
      <c r="C332" s="4">
        <f t="shared" si="23"/>
        <v>-8762.760416666193</v>
      </c>
      <c r="D332" s="4">
        <f t="shared" si="20"/>
        <v>-99804.42708333286</v>
      </c>
      <c r="E332" s="4">
        <f t="shared" si="22"/>
        <v>3095416.666666494</v>
      </c>
    </row>
    <row r="333" spans="1:5" ht="13.5">
      <c r="A333">
        <v>327</v>
      </c>
      <c r="B333" s="4">
        <f t="shared" si="21"/>
        <v>-91041.66666666667</v>
      </c>
      <c r="C333" s="4">
        <f t="shared" si="23"/>
        <v>-8512.395833332861</v>
      </c>
      <c r="D333" s="4">
        <f t="shared" si="20"/>
        <v>-99554.06249999953</v>
      </c>
      <c r="E333" s="4">
        <f t="shared" si="22"/>
        <v>3004374.9999998277</v>
      </c>
    </row>
    <row r="334" spans="1:5" ht="13.5">
      <c r="A334">
        <v>328</v>
      </c>
      <c r="B334" s="4">
        <f t="shared" si="21"/>
        <v>-91041.66666666667</v>
      </c>
      <c r="C334" s="4">
        <f t="shared" si="23"/>
        <v>-8262.031249999527</v>
      </c>
      <c r="D334" s="4">
        <f t="shared" si="20"/>
        <v>-99303.69791666619</v>
      </c>
      <c r="E334" s="4">
        <f t="shared" si="22"/>
        <v>2913333.333333161</v>
      </c>
    </row>
    <row r="335" spans="1:5" ht="13.5">
      <c r="A335">
        <v>329</v>
      </c>
      <c r="B335" s="4">
        <f t="shared" si="21"/>
        <v>-91041.66666666667</v>
      </c>
      <c r="C335" s="4">
        <f t="shared" si="23"/>
        <v>-8011.666666666194</v>
      </c>
      <c r="D335" s="4">
        <f t="shared" si="20"/>
        <v>-99053.33333333286</v>
      </c>
      <c r="E335" s="4">
        <f t="shared" si="22"/>
        <v>2822291.6666664947</v>
      </c>
    </row>
    <row r="336" spans="1:5" ht="13.5">
      <c r="A336">
        <v>330</v>
      </c>
      <c r="B336" s="4">
        <f t="shared" si="21"/>
        <v>-91041.66666666667</v>
      </c>
      <c r="C336" s="4">
        <f t="shared" si="23"/>
        <v>-7761.302083332862</v>
      </c>
      <c r="D336" s="4">
        <f t="shared" si="20"/>
        <v>-98802.96874999953</v>
      </c>
      <c r="E336" s="4">
        <f t="shared" si="22"/>
        <v>2731249.999999828</v>
      </c>
    </row>
    <row r="337" spans="1:5" ht="13.5">
      <c r="A337">
        <v>331</v>
      </c>
      <c r="B337" s="4">
        <f t="shared" si="21"/>
        <v>-91041.66666666667</v>
      </c>
      <c r="C337" s="4">
        <f t="shared" si="23"/>
        <v>-7510.937499999528</v>
      </c>
      <c r="D337" s="4">
        <f t="shared" si="20"/>
        <v>-98552.6041666662</v>
      </c>
      <c r="E337" s="4">
        <f t="shared" si="22"/>
        <v>2640208.3333331617</v>
      </c>
    </row>
    <row r="338" spans="1:5" ht="13.5">
      <c r="A338">
        <v>332</v>
      </c>
      <c r="B338" s="4">
        <f t="shared" si="21"/>
        <v>-91041.66666666667</v>
      </c>
      <c r="C338" s="4">
        <f t="shared" si="23"/>
        <v>-7260.572916666195</v>
      </c>
      <c r="D338" s="4">
        <f t="shared" si="20"/>
        <v>-98302.23958333286</v>
      </c>
      <c r="E338" s="4">
        <f t="shared" si="22"/>
        <v>2549166.666666495</v>
      </c>
    </row>
    <row r="339" spans="1:5" ht="13.5">
      <c r="A339">
        <v>333</v>
      </c>
      <c r="B339" s="4">
        <f t="shared" si="21"/>
        <v>-91041.66666666667</v>
      </c>
      <c r="C339" s="4">
        <f t="shared" si="23"/>
        <v>-7010.208333332862</v>
      </c>
      <c r="D339" s="4">
        <f t="shared" si="20"/>
        <v>-98051.87499999953</v>
      </c>
      <c r="E339" s="4">
        <f t="shared" si="22"/>
        <v>2458124.9999998286</v>
      </c>
    </row>
    <row r="340" spans="1:5" ht="13.5">
      <c r="A340">
        <v>334</v>
      </c>
      <c r="B340" s="4">
        <f t="shared" si="21"/>
        <v>-91041.66666666667</v>
      </c>
      <c r="C340" s="4">
        <f t="shared" si="23"/>
        <v>-6759.84374999953</v>
      </c>
      <c r="D340" s="4">
        <f t="shared" si="20"/>
        <v>-97801.5104166662</v>
      </c>
      <c r="E340" s="4">
        <f t="shared" si="22"/>
        <v>2367083.333333162</v>
      </c>
    </row>
    <row r="341" spans="1:5" ht="13.5">
      <c r="A341">
        <v>335</v>
      </c>
      <c r="B341" s="4">
        <f t="shared" si="21"/>
        <v>-91041.66666666667</v>
      </c>
      <c r="C341" s="4">
        <f t="shared" si="23"/>
        <v>-6509.479166666196</v>
      </c>
      <c r="D341" s="4">
        <f t="shared" si="20"/>
        <v>-97551.14583333286</v>
      </c>
      <c r="E341" s="4">
        <f t="shared" si="22"/>
        <v>2276041.6666664956</v>
      </c>
    </row>
    <row r="342" spans="1:8" ht="13.5">
      <c r="A342">
        <v>336</v>
      </c>
      <c r="B342" s="4">
        <f t="shared" si="21"/>
        <v>-91041.66666666667</v>
      </c>
      <c r="C342" s="4">
        <f t="shared" si="23"/>
        <v>-6259.114583332864</v>
      </c>
      <c r="D342" s="4">
        <f t="shared" si="20"/>
        <v>-97300.78124999953</v>
      </c>
      <c r="E342" s="4">
        <f t="shared" si="22"/>
        <v>2184999.999999829</v>
      </c>
      <c r="G342" s="6">
        <f>SUM(B331:B342)</f>
        <v>-1092499.9999999998</v>
      </c>
      <c r="H342" s="6">
        <f>SUM(C331:C342)</f>
        <v>-91633.43749999434</v>
      </c>
    </row>
    <row r="343" spans="1:5" ht="13.5">
      <c r="A343">
        <v>337</v>
      </c>
      <c r="B343" s="4">
        <f t="shared" si="21"/>
        <v>-91041.66666666667</v>
      </c>
      <c r="C343" s="4">
        <f t="shared" si="23"/>
        <v>-6008.749999999531</v>
      </c>
      <c r="D343" s="4">
        <f t="shared" si="20"/>
        <v>-97050.4166666662</v>
      </c>
      <c r="E343" s="4">
        <f t="shared" si="22"/>
        <v>2093958.3333331624</v>
      </c>
    </row>
    <row r="344" spans="1:5" ht="13.5">
      <c r="A344">
        <v>338</v>
      </c>
      <c r="B344" s="4">
        <f t="shared" si="21"/>
        <v>-91041.66666666667</v>
      </c>
      <c r="C344" s="4">
        <f t="shared" si="23"/>
        <v>-5758.385416666198</v>
      </c>
      <c r="D344" s="4">
        <f t="shared" si="20"/>
        <v>-96800.05208333286</v>
      </c>
      <c r="E344" s="4">
        <f t="shared" si="22"/>
        <v>2002916.6666664956</v>
      </c>
    </row>
    <row r="345" spans="1:5" ht="13.5">
      <c r="A345">
        <v>339</v>
      </c>
      <c r="B345" s="4">
        <f t="shared" si="21"/>
        <v>-91041.66666666667</v>
      </c>
      <c r="C345" s="4">
        <f t="shared" si="23"/>
        <v>-5508.020833332863</v>
      </c>
      <c r="D345" s="4">
        <f t="shared" si="20"/>
        <v>-96549.68749999953</v>
      </c>
      <c r="E345" s="4">
        <f t="shared" si="22"/>
        <v>1911874.9999998289</v>
      </c>
    </row>
    <row r="346" spans="1:5" ht="13.5">
      <c r="A346">
        <v>340</v>
      </c>
      <c r="B346" s="4">
        <f t="shared" si="21"/>
        <v>-91041.66666666667</v>
      </c>
      <c r="C346" s="4">
        <f t="shared" si="23"/>
        <v>-5257.65624999953</v>
      </c>
      <c r="D346" s="4">
        <f t="shared" si="20"/>
        <v>-96299.3229166662</v>
      </c>
      <c r="E346" s="4">
        <f t="shared" si="22"/>
        <v>1820833.3333331621</v>
      </c>
    </row>
    <row r="347" spans="1:5" ht="13.5">
      <c r="A347">
        <v>341</v>
      </c>
      <c r="B347" s="4">
        <f t="shared" si="21"/>
        <v>-91041.66666666667</v>
      </c>
      <c r="C347" s="4">
        <f t="shared" si="23"/>
        <v>-5007.291666666196</v>
      </c>
      <c r="D347" s="4">
        <f t="shared" si="20"/>
        <v>-96048.95833333286</v>
      </c>
      <c r="E347" s="4">
        <f t="shared" si="22"/>
        <v>1729791.6666664954</v>
      </c>
    </row>
    <row r="348" spans="1:5" ht="13.5">
      <c r="A348">
        <v>342</v>
      </c>
      <c r="B348" s="4">
        <f t="shared" si="21"/>
        <v>-91041.66666666667</v>
      </c>
      <c r="C348" s="4">
        <f t="shared" si="23"/>
        <v>-4756.927083332863</v>
      </c>
      <c r="D348" s="4">
        <f t="shared" si="20"/>
        <v>-95798.59374999953</v>
      </c>
      <c r="E348" s="4">
        <f t="shared" si="22"/>
        <v>1638749.9999998286</v>
      </c>
    </row>
    <row r="349" spans="1:5" ht="13.5">
      <c r="A349">
        <v>343</v>
      </c>
      <c r="B349" s="4">
        <f t="shared" si="21"/>
        <v>-91041.66666666667</v>
      </c>
      <c r="C349" s="4">
        <f t="shared" si="23"/>
        <v>-4506.562499999529</v>
      </c>
      <c r="D349" s="4">
        <f t="shared" si="20"/>
        <v>-95548.2291666662</v>
      </c>
      <c r="E349" s="4">
        <f t="shared" si="22"/>
        <v>1547708.333333162</v>
      </c>
    </row>
    <row r="350" spans="1:5" ht="13.5">
      <c r="A350">
        <v>344</v>
      </c>
      <c r="B350" s="4">
        <f t="shared" si="21"/>
        <v>-91041.66666666667</v>
      </c>
      <c r="C350" s="4">
        <f t="shared" si="23"/>
        <v>-4256.197916666196</v>
      </c>
      <c r="D350" s="4">
        <f t="shared" si="20"/>
        <v>-95297.86458333286</v>
      </c>
      <c r="E350" s="4">
        <f t="shared" si="22"/>
        <v>1456666.6666664951</v>
      </c>
    </row>
    <row r="351" spans="1:5" ht="13.5">
      <c r="A351">
        <v>345</v>
      </c>
      <c r="B351" s="4">
        <f t="shared" si="21"/>
        <v>-91041.66666666667</v>
      </c>
      <c r="C351" s="4">
        <f t="shared" si="23"/>
        <v>-4005.8333333328624</v>
      </c>
      <c r="D351" s="4">
        <f t="shared" si="20"/>
        <v>-95047.49999999953</v>
      </c>
      <c r="E351" s="4">
        <f t="shared" si="22"/>
        <v>1365624.9999998284</v>
      </c>
    </row>
    <row r="352" spans="1:5" ht="13.5">
      <c r="A352">
        <v>346</v>
      </c>
      <c r="B352" s="4">
        <f t="shared" si="21"/>
        <v>-91041.66666666667</v>
      </c>
      <c r="C352" s="4">
        <f t="shared" si="23"/>
        <v>-3755.4687499995284</v>
      </c>
      <c r="D352" s="4">
        <f t="shared" si="20"/>
        <v>-94797.1354166662</v>
      </c>
      <c r="E352" s="4">
        <f t="shared" si="22"/>
        <v>1274583.3333331617</v>
      </c>
    </row>
    <row r="353" spans="1:5" ht="13.5">
      <c r="A353">
        <v>347</v>
      </c>
      <c r="B353" s="4">
        <f t="shared" si="21"/>
        <v>-91041.66666666667</v>
      </c>
      <c r="C353" s="4">
        <f t="shared" si="23"/>
        <v>-3505.104166666195</v>
      </c>
      <c r="D353" s="4">
        <f t="shared" si="20"/>
        <v>-94546.77083333286</v>
      </c>
      <c r="E353" s="4">
        <f t="shared" si="22"/>
        <v>1183541.666666495</v>
      </c>
    </row>
    <row r="354" spans="1:8" ht="13.5">
      <c r="A354">
        <v>348</v>
      </c>
      <c r="B354" s="4">
        <f t="shared" si="21"/>
        <v>-91041.66666666667</v>
      </c>
      <c r="C354" s="4">
        <f t="shared" si="23"/>
        <v>-3254.7395833328615</v>
      </c>
      <c r="D354" s="4">
        <f t="shared" si="20"/>
        <v>-94296.40624999953</v>
      </c>
      <c r="E354" s="4">
        <f t="shared" si="22"/>
        <v>1092499.9999998282</v>
      </c>
      <c r="G354" s="6">
        <f>SUM(B343:B354)</f>
        <v>-1092499.9999999998</v>
      </c>
      <c r="H354" s="6">
        <f>SUM(C343:C354)</f>
        <v>-55580.937499994354</v>
      </c>
    </row>
    <row r="355" spans="1:5" ht="13.5">
      <c r="A355">
        <v>349</v>
      </c>
      <c r="B355" s="4">
        <f t="shared" si="21"/>
        <v>-91041.66666666667</v>
      </c>
      <c r="C355" s="4">
        <f t="shared" si="23"/>
        <v>-3004.3749999995275</v>
      </c>
      <c r="D355" s="4">
        <f t="shared" si="20"/>
        <v>-94046.0416666662</v>
      </c>
      <c r="E355" s="4">
        <f t="shared" si="22"/>
        <v>1001458.3333331615</v>
      </c>
    </row>
    <row r="356" spans="1:5" ht="13.5">
      <c r="A356">
        <v>350</v>
      </c>
      <c r="B356" s="4">
        <f t="shared" si="21"/>
        <v>-91041.66666666667</v>
      </c>
      <c r="C356" s="4">
        <f t="shared" si="23"/>
        <v>-2754.0104166661945</v>
      </c>
      <c r="D356" s="4">
        <f t="shared" si="20"/>
        <v>-93795.67708333286</v>
      </c>
      <c r="E356" s="4">
        <f t="shared" si="22"/>
        <v>910416.6666664949</v>
      </c>
    </row>
    <row r="357" spans="1:5" ht="13.5">
      <c r="A357">
        <v>351</v>
      </c>
      <c r="B357" s="4">
        <f t="shared" si="21"/>
        <v>-91041.66666666667</v>
      </c>
      <c r="C357" s="4">
        <f t="shared" si="23"/>
        <v>-2503.645833332861</v>
      </c>
      <c r="D357" s="4">
        <f t="shared" si="20"/>
        <v>-93545.31249999953</v>
      </c>
      <c r="E357" s="4">
        <f t="shared" si="22"/>
        <v>819374.9999998283</v>
      </c>
    </row>
    <row r="358" spans="1:5" ht="13.5">
      <c r="A358">
        <v>352</v>
      </c>
      <c r="B358" s="4">
        <f t="shared" si="21"/>
        <v>-91041.66666666667</v>
      </c>
      <c r="C358" s="4">
        <f t="shared" si="23"/>
        <v>-2253.2812499995284</v>
      </c>
      <c r="D358" s="4">
        <f t="shared" si="20"/>
        <v>-93294.9479166662</v>
      </c>
      <c r="E358" s="4">
        <f t="shared" si="22"/>
        <v>728333.3333331617</v>
      </c>
    </row>
    <row r="359" spans="1:5" ht="13.5">
      <c r="A359">
        <v>353</v>
      </c>
      <c r="B359" s="4">
        <f t="shared" si="21"/>
        <v>-91041.66666666667</v>
      </c>
      <c r="C359" s="4">
        <f t="shared" si="23"/>
        <v>-2002.916666666195</v>
      </c>
      <c r="D359" s="4">
        <f t="shared" si="20"/>
        <v>-93044.58333333286</v>
      </c>
      <c r="E359" s="4">
        <f t="shared" si="22"/>
        <v>637291.666666495</v>
      </c>
    </row>
    <row r="360" spans="1:5" ht="13.5">
      <c r="A360">
        <v>354</v>
      </c>
      <c r="B360" s="4">
        <f t="shared" si="21"/>
        <v>-91041.66666666667</v>
      </c>
      <c r="C360" s="4">
        <f t="shared" si="23"/>
        <v>-1752.5520833328617</v>
      </c>
      <c r="D360" s="4">
        <f t="shared" si="20"/>
        <v>-92794.21874999953</v>
      </c>
      <c r="E360" s="4">
        <f t="shared" si="22"/>
        <v>546249.9999998284</v>
      </c>
    </row>
    <row r="361" spans="1:5" ht="13.5">
      <c r="A361">
        <v>355</v>
      </c>
      <c r="B361" s="4">
        <f t="shared" si="21"/>
        <v>-91041.66666666667</v>
      </c>
      <c r="C361" s="4">
        <f t="shared" si="23"/>
        <v>-1502.1874999995282</v>
      </c>
      <c r="D361" s="4">
        <f t="shared" si="20"/>
        <v>-92543.8541666662</v>
      </c>
      <c r="E361" s="4">
        <f t="shared" si="22"/>
        <v>455208.3333331617</v>
      </c>
    </row>
    <row r="362" spans="1:5" ht="13.5">
      <c r="A362">
        <v>356</v>
      </c>
      <c r="B362" s="4">
        <f t="shared" si="21"/>
        <v>-91041.66666666667</v>
      </c>
      <c r="C362" s="4">
        <f t="shared" si="23"/>
        <v>-1251.8229166661947</v>
      </c>
      <c r="D362" s="4">
        <f t="shared" si="20"/>
        <v>-92293.48958333286</v>
      </c>
      <c r="E362" s="4">
        <f t="shared" si="22"/>
        <v>364166.66666649503</v>
      </c>
    </row>
    <row r="363" spans="1:5" ht="13.5">
      <c r="A363">
        <v>357</v>
      </c>
      <c r="B363" s="4">
        <f t="shared" si="21"/>
        <v>-91041.66666666667</v>
      </c>
      <c r="C363" s="4">
        <f t="shared" si="23"/>
        <v>-1001.4583333328615</v>
      </c>
      <c r="D363" s="4">
        <f t="shared" si="20"/>
        <v>-92043.12499999953</v>
      </c>
      <c r="E363" s="4">
        <f t="shared" si="22"/>
        <v>273124.99999982835</v>
      </c>
    </row>
    <row r="364" spans="1:5" ht="13.5">
      <c r="A364">
        <v>358</v>
      </c>
      <c r="B364" s="4">
        <f t="shared" si="21"/>
        <v>-91041.66666666667</v>
      </c>
      <c r="C364" s="4">
        <f t="shared" si="23"/>
        <v>-751.093749999528</v>
      </c>
      <c r="D364" s="4">
        <f t="shared" si="20"/>
        <v>-91792.7604166662</v>
      </c>
      <c r="E364" s="4">
        <f t="shared" si="22"/>
        <v>182083.33333316166</v>
      </c>
    </row>
    <row r="365" spans="1:5" ht="13.5">
      <c r="A365">
        <v>359</v>
      </c>
      <c r="B365" s="4">
        <f t="shared" si="21"/>
        <v>-91041.66666666667</v>
      </c>
      <c r="C365" s="4">
        <f t="shared" si="23"/>
        <v>-500.72916666619466</v>
      </c>
      <c r="D365" s="4">
        <f t="shared" si="20"/>
        <v>-91542.39583333286</v>
      </c>
      <c r="E365" s="4">
        <f t="shared" si="22"/>
        <v>91041.66666649499</v>
      </c>
    </row>
    <row r="366" spans="1:8" ht="13.5">
      <c r="A366">
        <v>360</v>
      </c>
      <c r="B366" s="4">
        <f t="shared" si="21"/>
        <v>-91041.66666666667</v>
      </c>
      <c r="C366" s="4">
        <f t="shared" si="23"/>
        <v>-250.36458333286123</v>
      </c>
      <c r="D366" s="4">
        <f t="shared" si="20"/>
        <v>-91292.03124999953</v>
      </c>
      <c r="E366" s="4">
        <f t="shared" si="22"/>
        <v>-1.7168349586427212E-07</v>
      </c>
      <c r="G366" s="6">
        <f>SUM(B355:B366)</f>
        <v>-1092499.9999999998</v>
      </c>
      <c r="H366" s="6">
        <f>SUM(C355:C366)</f>
        <v>-19528.43749999434</v>
      </c>
    </row>
    <row r="367" spans="1:5" ht="13.5">
      <c r="A367">
        <v>361</v>
      </c>
      <c r="B367" s="4">
        <f t="shared" si="21"/>
        <v>0</v>
      </c>
      <c r="C367" s="4">
        <f t="shared" si="23"/>
        <v>0</v>
      </c>
      <c r="D367" s="4">
        <f t="shared" si="20"/>
        <v>0</v>
      </c>
      <c r="E367" s="4">
        <f t="shared" si="22"/>
        <v>-1.7168349586427212E-07</v>
      </c>
    </row>
    <row r="368" spans="1:5" ht="13.5">
      <c r="A368">
        <v>362</v>
      </c>
      <c r="B368" s="4">
        <f t="shared" si="21"/>
        <v>0</v>
      </c>
      <c r="C368" s="4">
        <f t="shared" si="23"/>
        <v>0</v>
      </c>
      <c r="D368" s="4">
        <f t="shared" si="20"/>
        <v>0</v>
      </c>
      <c r="E368" s="4">
        <f t="shared" si="22"/>
        <v>-1.7168349586427212E-07</v>
      </c>
    </row>
    <row r="369" spans="1:5" ht="13.5">
      <c r="A369">
        <v>363</v>
      </c>
      <c r="B369" s="4">
        <f t="shared" si="21"/>
        <v>0</v>
      </c>
      <c r="C369" s="4">
        <f t="shared" si="23"/>
        <v>0</v>
      </c>
      <c r="D369" s="4">
        <f t="shared" si="20"/>
        <v>0</v>
      </c>
      <c r="E369" s="4">
        <f t="shared" si="22"/>
        <v>-1.7168349586427212E-07</v>
      </c>
    </row>
    <row r="370" spans="1:5" ht="13.5">
      <c r="A370">
        <v>364</v>
      </c>
      <c r="B370" s="4">
        <f t="shared" si="21"/>
        <v>0</v>
      </c>
      <c r="C370" s="4">
        <f t="shared" si="23"/>
        <v>0</v>
      </c>
      <c r="D370" s="4">
        <f t="shared" si="20"/>
        <v>0</v>
      </c>
      <c r="E370" s="4">
        <f t="shared" si="22"/>
        <v>-1.7168349586427212E-07</v>
      </c>
    </row>
    <row r="371" spans="1:5" ht="13.5">
      <c r="A371">
        <v>365</v>
      </c>
      <c r="B371" s="4">
        <f t="shared" si="21"/>
        <v>0</v>
      </c>
      <c r="C371" s="4">
        <f t="shared" si="23"/>
        <v>0</v>
      </c>
      <c r="D371" s="4">
        <f t="shared" si="20"/>
        <v>0</v>
      </c>
      <c r="E371" s="4">
        <f t="shared" si="22"/>
        <v>-1.7168349586427212E-07</v>
      </c>
    </row>
    <row r="372" spans="1:5" ht="13.5">
      <c r="A372">
        <v>366</v>
      </c>
      <c r="B372" s="4">
        <f t="shared" si="21"/>
        <v>0</v>
      </c>
      <c r="C372" s="4">
        <f t="shared" si="23"/>
        <v>0</v>
      </c>
      <c r="D372" s="4">
        <f t="shared" si="20"/>
        <v>0</v>
      </c>
      <c r="E372" s="4">
        <f t="shared" si="22"/>
        <v>-1.7168349586427212E-07</v>
      </c>
    </row>
    <row r="373" spans="1:5" ht="13.5">
      <c r="A373">
        <v>367</v>
      </c>
      <c r="B373" s="4">
        <f t="shared" si="21"/>
        <v>0</v>
      </c>
      <c r="C373" s="4">
        <f t="shared" si="23"/>
        <v>0</v>
      </c>
      <c r="D373" s="4">
        <f t="shared" si="20"/>
        <v>0</v>
      </c>
      <c r="E373" s="4">
        <f t="shared" si="22"/>
        <v>-1.7168349586427212E-07</v>
      </c>
    </row>
    <row r="374" spans="1:5" ht="13.5">
      <c r="A374">
        <v>368</v>
      </c>
      <c r="B374" s="4">
        <f t="shared" si="21"/>
        <v>0</v>
      </c>
      <c r="C374" s="4">
        <f t="shared" si="23"/>
        <v>0</v>
      </c>
      <c r="D374" s="4">
        <f t="shared" si="20"/>
        <v>0</v>
      </c>
      <c r="E374" s="4">
        <f t="shared" si="22"/>
        <v>-1.7168349586427212E-07</v>
      </c>
    </row>
    <row r="375" spans="1:5" ht="13.5">
      <c r="A375">
        <v>369</v>
      </c>
      <c r="B375" s="4">
        <f t="shared" si="21"/>
        <v>0</v>
      </c>
      <c r="C375" s="4">
        <f t="shared" si="23"/>
        <v>0</v>
      </c>
      <c r="D375" s="4">
        <f t="shared" si="20"/>
        <v>0</v>
      </c>
      <c r="E375" s="4">
        <f t="shared" si="22"/>
        <v>-1.7168349586427212E-07</v>
      </c>
    </row>
    <row r="376" spans="1:5" ht="13.5">
      <c r="A376">
        <v>370</v>
      </c>
      <c r="B376" s="4">
        <f t="shared" si="21"/>
        <v>0</v>
      </c>
      <c r="C376" s="4">
        <f t="shared" si="23"/>
        <v>0</v>
      </c>
      <c r="D376" s="4">
        <f t="shared" si="20"/>
        <v>0</v>
      </c>
      <c r="E376" s="4">
        <f t="shared" si="22"/>
        <v>-1.7168349586427212E-07</v>
      </c>
    </row>
    <row r="377" spans="1:5" ht="13.5">
      <c r="A377">
        <v>371</v>
      </c>
      <c r="B377" s="4">
        <f t="shared" si="21"/>
        <v>0</v>
      </c>
      <c r="C377" s="4">
        <f t="shared" si="23"/>
        <v>0</v>
      </c>
      <c r="D377" s="4">
        <f t="shared" si="20"/>
        <v>0</v>
      </c>
      <c r="E377" s="4">
        <f t="shared" si="22"/>
        <v>-1.7168349586427212E-07</v>
      </c>
    </row>
    <row r="378" spans="1:5" ht="13.5">
      <c r="A378">
        <v>372</v>
      </c>
      <c r="B378" s="4">
        <f t="shared" si="21"/>
        <v>0</v>
      </c>
      <c r="C378" s="4">
        <f t="shared" si="23"/>
        <v>0</v>
      </c>
      <c r="D378" s="4">
        <f t="shared" si="20"/>
        <v>0</v>
      </c>
      <c r="E378" s="4">
        <f t="shared" si="22"/>
        <v>-1.7168349586427212E-07</v>
      </c>
    </row>
    <row r="379" spans="1:5" ht="13.5">
      <c r="A379">
        <v>373</v>
      </c>
      <c r="B379" s="4">
        <f t="shared" si="21"/>
        <v>0</v>
      </c>
      <c r="C379" s="4">
        <f t="shared" si="23"/>
        <v>0</v>
      </c>
      <c r="D379" s="4">
        <f t="shared" si="20"/>
        <v>0</v>
      </c>
      <c r="E379" s="4">
        <f t="shared" si="22"/>
        <v>-1.7168349586427212E-07</v>
      </c>
    </row>
    <row r="380" spans="1:5" ht="13.5">
      <c r="A380">
        <v>374</v>
      </c>
      <c r="B380" s="4">
        <f t="shared" si="21"/>
        <v>0</v>
      </c>
      <c r="C380" s="4">
        <f t="shared" si="23"/>
        <v>0</v>
      </c>
      <c r="D380" s="4">
        <f t="shared" si="20"/>
        <v>0</v>
      </c>
      <c r="E380" s="4">
        <f t="shared" si="22"/>
        <v>-1.7168349586427212E-07</v>
      </c>
    </row>
    <row r="381" spans="1:5" ht="13.5">
      <c r="A381">
        <v>375</v>
      </c>
      <c r="B381" s="4">
        <f t="shared" si="21"/>
        <v>0</v>
      </c>
      <c r="C381" s="4">
        <f t="shared" si="23"/>
        <v>0</v>
      </c>
      <c r="D381" s="4">
        <f t="shared" si="20"/>
        <v>0</v>
      </c>
      <c r="E381" s="4">
        <f t="shared" si="22"/>
        <v>-1.7168349586427212E-07</v>
      </c>
    </row>
    <row r="382" spans="1:5" ht="13.5">
      <c r="A382">
        <v>376</v>
      </c>
      <c r="B382" s="4">
        <f t="shared" si="21"/>
        <v>0</v>
      </c>
      <c r="C382" s="4">
        <f t="shared" si="23"/>
        <v>0</v>
      </c>
      <c r="D382" s="4">
        <f t="shared" si="20"/>
        <v>0</v>
      </c>
      <c r="E382" s="4">
        <f t="shared" si="22"/>
        <v>-1.7168349586427212E-07</v>
      </c>
    </row>
    <row r="383" spans="1:5" ht="13.5">
      <c r="A383">
        <v>377</v>
      </c>
      <c r="B383" s="4">
        <f t="shared" si="21"/>
        <v>0</v>
      </c>
      <c r="C383" s="4">
        <f t="shared" si="23"/>
        <v>0</v>
      </c>
      <c r="D383" s="4">
        <f t="shared" si="20"/>
        <v>0</v>
      </c>
      <c r="E383" s="4">
        <f t="shared" si="22"/>
        <v>-1.7168349586427212E-07</v>
      </c>
    </row>
    <row r="384" spans="1:5" ht="13.5">
      <c r="A384">
        <v>378</v>
      </c>
      <c r="B384" s="4">
        <f t="shared" si="21"/>
        <v>0</v>
      </c>
      <c r="C384" s="4">
        <f t="shared" si="23"/>
        <v>0</v>
      </c>
      <c r="D384" s="4">
        <f t="shared" si="20"/>
        <v>0</v>
      </c>
      <c r="E384" s="4">
        <f t="shared" si="22"/>
        <v>-1.7168349586427212E-07</v>
      </c>
    </row>
    <row r="385" spans="1:5" ht="13.5">
      <c r="A385">
        <v>379</v>
      </c>
      <c r="B385" s="4">
        <f t="shared" si="21"/>
        <v>0</v>
      </c>
      <c r="C385" s="4">
        <f t="shared" si="23"/>
        <v>0</v>
      </c>
      <c r="D385" s="4">
        <f t="shared" si="20"/>
        <v>0</v>
      </c>
      <c r="E385" s="4">
        <f t="shared" si="22"/>
        <v>-1.7168349586427212E-07</v>
      </c>
    </row>
    <row r="386" spans="1:5" ht="13.5">
      <c r="A386">
        <v>380</v>
      </c>
      <c r="B386" s="4">
        <f t="shared" si="21"/>
        <v>0</v>
      </c>
      <c r="C386" s="4">
        <f t="shared" si="23"/>
        <v>0</v>
      </c>
      <c r="D386" s="4">
        <f t="shared" si="20"/>
        <v>0</v>
      </c>
      <c r="E386" s="4">
        <f t="shared" si="22"/>
        <v>-1.7168349586427212E-07</v>
      </c>
    </row>
    <row r="387" spans="1:5" ht="13.5">
      <c r="A387">
        <v>381</v>
      </c>
      <c r="B387" s="4">
        <f t="shared" si="21"/>
        <v>0</v>
      </c>
      <c r="C387" s="4">
        <f t="shared" si="23"/>
        <v>0</v>
      </c>
      <c r="D387" s="4">
        <f t="shared" si="20"/>
        <v>0</v>
      </c>
      <c r="E387" s="4">
        <f t="shared" si="22"/>
        <v>-1.7168349586427212E-07</v>
      </c>
    </row>
    <row r="388" spans="1:5" ht="13.5">
      <c r="A388">
        <v>382</v>
      </c>
      <c r="B388" s="4">
        <f t="shared" si="21"/>
        <v>0</v>
      </c>
      <c r="C388" s="4">
        <f t="shared" si="23"/>
        <v>0</v>
      </c>
      <c r="D388" s="4">
        <f t="shared" si="20"/>
        <v>0</v>
      </c>
      <c r="E388" s="4">
        <f t="shared" si="22"/>
        <v>-1.7168349586427212E-07</v>
      </c>
    </row>
    <row r="389" spans="1:5" ht="13.5">
      <c r="A389">
        <v>383</v>
      </c>
      <c r="B389" s="4">
        <f t="shared" si="21"/>
        <v>0</v>
      </c>
      <c r="C389" s="4">
        <f t="shared" si="23"/>
        <v>0</v>
      </c>
      <c r="D389" s="4">
        <f t="shared" si="20"/>
        <v>0</v>
      </c>
      <c r="E389" s="4">
        <f t="shared" si="22"/>
        <v>-1.7168349586427212E-07</v>
      </c>
    </row>
    <row r="390" spans="1:5" ht="13.5">
      <c r="A390">
        <v>384</v>
      </c>
      <c r="B390" s="4">
        <f t="shared" si="21"/>
        <v>0</v>
      </c>
      <c r="C390" s="4">
        <f t="shared" si="23"/>
        <v>0</v>
      </c>
      <c r="D390" s="4">
        <f t="shared" si="20"/>
        <v>0</v>
      </c>
      <c r="E390" s="4">
        <f t="shared" si="22"/>
        <v>-1.7168349586427212E-07</v>
      </c>
    </row>
    <row r="391" spans="1:5" ht="13.5">
      <c r="A391">
        <v>385</v>
      </c>
      <c r="B391" s="4">
        <f t="shared" si="21"/>
        <v>0</v>
      </c>
      <c r="C391" s="4">
        <f t="shared" si="23"/>
        <v>0</v>
      </c>
      <c r="D391" s="4">
        <f aca="true" t="shared" si="24" ref="D391:D426">SUM(B391:C391)</f>
        <v>0</v>
      </c>
      <c r="E391" s="4">
        <f t="shared" si="22"/>
        <v>-1.7168349586427212E-07</v>
      </c>
    </row>
    <row r="392" spans="1:5" ht="13.5">
      <c r="A392">
        <v>386</v>
      </c>
      <c r="B392" s="4">
        <f aca="true" t="shared" si="25" ref="B392:B426">IF(A392&gt;$C$4*12,0,-$C$3/$C$4/12)</f>
        <v>0</v>
      </c>
      <c r="C392" s="4">
        <f t="shared" si="23"/>
        <v>0</v>
      </c>
      <c r="D392" s="4">
        <f t="shared" si="24"/>
        <v>0</v>
      </c>
      <c r="E392" s="4">
        <f aca="true" t="shared" si="26" ref="E392:E426">E391+B392</f>
        <v>-1.7168349586427212E-07</v>
      </c>
    </row>
    <row r="393" spans="1:5" ht="13.5">
      <c r="A393">
        <v>387</v>
      </c>
      <c r="B393" s="4">
        <f t="shared" si="25"/>
        <v>0</v>
      </c>
      <c r="C393" s="4">
        <f aca="true" t="shared" si="27" ref="C393:C426">IF(A393&gt;$C$4*12,0,-E392*$C$2/100/12)</f>
        <v>0</v>
      </c>
      <c r="D393" s="4">
        <f t="shared" si="24"/>
        <v>0</v>
      </c>
      <c r="E393" s="4">
        <f t="shared" si="26"/>
        <v>-1.7168349586427212E-07</v>
      </c>
    </row>
    <row r="394" spans="1:5" ht="13.5">
      <c r="A394">
        <v>388</v>
      </c>
      <c r="B394" s="4">
        <f t="shared" si="25"/>
        <v>0</v>
      </c>
      <c r="C394" s="4">
        <f t="shared" si="27"/>
        <v>0</v>
      </c>
      <c r="D394" s="4">
        <f t="shared" si="24"/>
        <v>0</v>
      </c>
      <c r="E394" s="4">
        <f t="shared" si="26"/>
        <v>-1.7168349586427212E-07</v>
      </c>
    </row>
    <row r="395" spans="1:5" ht="13.5">
      <c r="A395">
        <v>389</v>
      </c>
      <c r="B395" s="4">
        <f t="shared" si="25"/>
        <v>0</v>
      </c>
      <c r="C395" s="4">
        <f t="shared" si="27"/>
        <v>0</v>
      </c>
      <c r="D395" s="4">
        <f t="shared" si="24"/>
        <v>0</v>
      </c>
      <c r="E395" s="4">
        <f t="shared" si="26"/>
        <v>-1.7168349586427212E-07</v>
      </c>
    </row>
    <row r="396" spans="1:5" ht="13.5">
      <c r="A396">
        <v>390</v>
      </c>
      <c r="B396" s="4">
        <f t="shared" si="25"/>
        <v>0</v>
      </c>
      <c r="C396" s="4">
        <f t="shared" si="27"/>
        <v>0</v>
      </c>
      <c r="D396" s="4">
        <f t="shared" si="24"/>
        <v>0</v>
      </c>
      <c r="E396" s="4">
        <f t="shared" si="26"/>
        <v>-1.7168349586427212E-07</v>
      </c>
    </row>
    <row r="397" spans="1:5" ht="13.5">
      <c r="A397">
        <v>391</v>
      </c>
      <c r="B397" s="4">
        <f t="shared" si="25"/>
        <v>0</v>
      </c>
      <c r="C397" s="4">
        <f t="shared" si="27"/>
        <v>0</v>
      </c>
      <c r="D397" s="4">
        <f t="shared" si="24"/>
        <v>0</v>
      </c>
      <c r="E397" s="4">
        <f t="shared" si="26"/>
        <v>-1.7168349586427212E-07</v>
      </c>
    </row>
    <row r="398" spans="1:5" ht="13.5">
      <c r="A398">
        <v>392</v>
      </c>
      <c r="B398" s="4">
        <f t="shared" si="25"/>
        <v>0</v>
      </c>
      <c r="C398" s="4">
        <f t="shared" si="27"/>
        <v>0</v>
      </c>
      <c r="D398" s="4">
        <f t="shared" si="24"/>
        <v>0</v>
      </c>
      <c r="E398" s="4">
        <f t="shared" si="26"/>
        <v>-1.7168349586427212E-07</v>
      </c>
    </row>
    <row r="399" spans="1:5" ht="13.5">
      <c r="A399">
        <v>393</v>
      </c>
      <c r="B399" s="4">
        <f t="shared" si="25"/>
        <v>0</v>
      </c>
      <c r="C399" s="4">
        <f t="shared" si="27"/>
        <v>0</v>
      </c>
      <c r="D399" s="4">
        <f t="shared" si="24"/>
        <v>0</v>
      </c>
      <c r="E399" s="4">
        <f t="shared" si="26"/>
        <v>-1.7168349586427212E-07</v>
      </c>
    </row>
    <row r="400" spans="1:5" ht="13.5">
      <c r="A400">
        <v>394</v>
      </c>
      <c r="B400" s="4">
        <f t="shared" si="25"/>
        <v>0</v>
      </c>
      <c r="C400" s="4">
        <f t="shared" si="27"/>
        <v>0</v>
      </c>
      <c r="D400" s="4">
        <f t="shared" si="24"/>
        <v>0</v>
      </c>
      <c r="E400" s="4">
        <f t="shared" si="26"/>
        <v>-1.7168349586427212E-07</v>
      </c>
    </row>
    <row r="401" spans="1:5" ht="13.5">
      <c r="A401">
        <v>395</v>
      </c>
      <c r="B401" s="4">
        <f t="shared" si="25"/>
        <v>0</v>
      </c>
      <c r="C401" s="4">
        <f t="shared" si="27"/>
        <v>0</v>
      </c>
      <c r="D401" s="4">
        <f t="shared" si="24"/>
        <v>0</v>
      </c>
      <c r="E401" s="4">
        <f t="shared" si="26"/>
        <v>-1.7168349586427212E-07</v>
      </c>
    </row>
    <row r="402" spans="1:5" ht="13.5">
      <c r="A402">
        <v>396</v>
      </c>
      <c r="B402" s="4">
        <f t="shared" si="25"/>
        <v>0</v>
      </c>
      <c r="C402" s="4">
        <f t="shared" si="27"/>
        <v>0</v>
      </c>
      <c r="D402" s="4">
        <f t="shared" si="24"/>
        <v>0</v>
      </c>
      <c r="E402" s="4">
        <f t="shared" si="26"/>
        <v>-1.7168349586427212E-07</v>
      </c>
    </row>
    <row r="403" spans="1:5" ht="13.5">
      <c r="A403">
        <v>397</v>
      </c>
      <c r="B403" s="4">
        <f t="shared" si="25"/>
        <v>0</v>
      </c>
      <c r="C403" s="4">
        <f t="shared" si="27"/>
        <v>0</v>
      </c>
      <c r="D403" s="4">
        <f t="shared" si="24"/>
        <v>0</v>
      </c>
      <c r="E403" s="4">
        <f t="shared" si="26"/>
        <v>-1.7168349586427212E-07</v>
      </c>
    </row>
    <row r="404" spans="1:5" ht="13.5">
      <c r="A404">
        <v>398</v>
      </c>
      <c r="B404" s="4">
        <f t="shared" si="25"/>
        <v>0</v>
      </c>
      <c r="C404" s="4">
        <f t="shared" si="27"/>
        <v>0</v>
      </c>
      <c r="D404" s="4">
        <f t="shared" si="24"/>
        <v>0</v>
      </c>
      <c r="E404" s="4">
        <f t="shared" si="26"/>
        <v>-1.7168349586427212E-07</v>
      </c>
    </row>
    <row r="405" spans="1:5" ht="13.5">
      <c r="A405">
        <v>399</v>
      </c>
      <c r="B405" s="4">
        <f t="shared" si="25"/>
        <v>0</v>
      </c>
      <c r="C405" s="4">
        <f t="shared" si="27"/>
        <v>0</v>
      </c>
      <c r="D405" s="4">
        <f t="shared" si="24"/>
        <v>0</v>
      </c>
      <c r="E405" s="4">
        <f t="shared" si="26"/>
        <v>-1.7168349586427212E-07</v>
      </c>
    </row>
    <row r="406" spans="1:5" ht="13.5">
      <c r="A406">
        <v>400</v>
      </c>
      <c r="B406" s="4">
        <f t="shared" si="25"/>
        <v>0</v>
      </c>
      <c r="C406" s="4">
        <f t="shared" si="27"/>
        <v>0</v>
      </c>
      <c r="D406" s="4">
        <f t="shared" si="24"/>
        <v>0</v>
      </c>
      <c r="E406" s="4">
        <f t="shared" si="26"/>
        <v>-1.7168349586427212E-07</v>
      </c>
    </row>
    <row r="407" spans="1:5" ht="13.5">
      <c r="A407">
        <v>401</v>
      </c>
      <c r="B407" s="4">
        <f t="shared" si="25"/>
        <v>0</v>
      </c>
      <c r="C407" s="4">
        <f t="shared" si="27"/>
        <v>0</v>
      </c>
      <c r="D407" s="4">
        <f t="shared" si="24"/>
        <v>0</v>
      </c>
      <c r="E407" s="4">
        <f t="shared" si="26"/>
        <v>-1.7168349586427212E-07</v>
      </c>
    </row>
    <row r="408" spans="1:5" ht="13.5">
      <c r="A408">
        <v>402</v>
      </c>
      <c r="B408" s="4">
        <f t="shared" si="25"/>
        <v>0</v>
      </c>
      <c r="C408" s="4">
        <f t="shared" si="27"/>
        <v>0</v>
      </c>
      <c r="D408" s="4">
        <f t="shared" si="24"/>
        <v>0</v>
      </c>
      <c r="E408" s="4">
        <f t="shared" si="26"/>
        <v>-1.7168349586427212E-07</v>
      </c>
    </row>
    <row r="409" spans="1:5" ht="13.5">
      <c r="A409">
        <v>403</v>
      </c>
      <c r="B409" s="4">
        <f t="shared" si="25"/>
        <v>0</v>
      </c>
      <c r="C409" s="4">
        <f t="shared" si="27"/>
        <v>0</v>
      </c>
      <c r="D409" s="4">
        <f t="shared" si="24"/>
        <v>0</v>
      </c>
      <c r="E409" s="4">
        <f t="shared" si="26"/>
        <v>-1.7168349586427212E-07</v>
      </c>
    </row>
    <row r="410" spans="1:5" ht="13.5">
      <c r="A410">
        <v>404</v>
      </c>
      <c r="B410" s="4">
        <f t="shared" si="25"/>
        <v>0</v>
      </c>
      <c r="C410" s="4">
        <f t="shared" si="27"/>
        <v>0</v>
      </c>
      <c r="D410" s="4">
        <f t="shared" si="24"/>
        <v>0</v>
      </c>
      <c r="E410" s="4">
        <f t="shared" si="26"/>
        <v>-1.7168349586427212E-07</v>
      </c>
    </row>
    <row r="411" spans="1:5" ht="13.5">
      <c r="A411">
        <v>405</v>
      </c>
      <c r="B411" s="4">
        <f t="shared" si="25"/>
        <v>0</v>
      </c>
      <c r="C411" s="4">
        <f t="shared" si="27"/>
        <v>0</v>
      </c>
      <c r="D411" s="4">
        <f t="shared" si="24"/>
        <v>0</v>
      </c>
      <c r="E411" s="4">
        <f t="shared" si="26"/>
        <v>-1.7168349586427212E-07</v>
      </c>
    </row>
    <row r="412" spans="1:5" ht="13.5">
      <c r="A412">
        <v>406</v>
      </c>
      <c r="B412" s="4">
        <f t="shared" si="25"/>
        <v>0</v>
      </c>
      <c r="C412" s="4">
        <f t="shared" si="27"/>
        <v>0</v>
      </c>
      <c r="D412" s="4">
        <f t="shared" si="24"/>
        <v>0</v>
      </c>
      <c r="E412" s="4">
        <f t="shared" si="26"/>
        <v>-1.7168349586427212E-07</v>
      </c>
    </row>
    <row r="413" spans="1:5" ht="13.5">
      <c r="A413">
        <v>407</v>
      </c>
      <c r="B413" s="4">
        <f t="shared" si="25"/>
        <v>0</v>
      </c>
      <c r="C413" s="4">
        <f t="shared" si="27"/>
        <v>0</v>
      </c>
      <c r="D413" s="4">
        <f t="shared" si="24"/>
        <v>0</v>
      </c>
      <c r="E413" s="4">
        <f t="shared" si="26"/>
        <v>-1.7168349586427212E-07</v>
      </c>
    </row>
    <row r="414" spans="1:5" ht="13.5">
      <c r="A414">
        <v>408</v>
      </c>
      <c r="B414" s="4">
        <f t="shared" si="25"/>
        <v>0</v>
      </c>
      <c r="C414" s="4">
        <f t="shared" si="27"/>
        <v>0</v>
      </c>
      <c r="D414" s="4">
        <f t="shared" si="24"/>
        <v>0</v>
      </c>
      <c r="E414" s="4">
        <f t="shared" si="26"/>
        <v>-1.7168349586427212E-07</v>
      </c>
    </row>
    <row r="415" spans="1:5" ht="13.5">
      <c r="A415">
        <v>409</v>
      </c>
      <c r="B415" s="4">
        <f t="shared" si="25"/>
        <v>0</v>
      </c>
      <c r="C415" s="4">
        <f t="shared" si="27"/>
        <v>0</v>
      </c>
      <c r="D415" s="4">
        <f t="shared" si="24"/>
        <v>0</v>
      </c>
      <c r="E415" s="4">
        <f t="shared" si="26"/>
        <v>-1.7168349586427212E-07</v>
      </c>
    </row>
    <row r="416" spans="1:5" ht="13.5">
      <c r="A416">
        <v>410</v>
      </c>
      <c r="B416" s="4">
        <f t="shared" si="25"/>
        <v>0</v>
      </c>
      <c r="C416" s="4">
        <f t="shared" si="27"/>
        <v>0</v>
      </c>
      <c r="D416" s="4">
        <f t="shared" si="24"/>
        <v>0</v>
      </c>
      <c r="E416" s="4">
        <f t="shared" si="26"/>
        <v>-1.7168349586427212E-07</v>
      </c>
    </row>
    <row r="417" spans="1:5" ht="13.5">
      <c r="A417">
        <v>411</v>
      </c>
      <c r="B417" s="4">
        <f t="shared" si="25"/>
        <v>0</v>
      </c>
      <c r="C417" s="4">
        <f t="shared" si="27"/>
        <v>0</v>
      </c>
      <c r="D417" s="4">
        <f t="shared" si="24"/>
        <v>0</v>
      </c>
      <c r="E417" s="4">
        <f t="shared" si="26"/>
        <v>-1.7168349586427212E-07</v>
      </c>
    </row>
    <row r="418" spans="1:5" ht="13.5">
      <c r="A418">
        <v>412</v>
      </c>
      <c r="B418" s="4">
        <f t="shared" si="25"/>
        <v>0</v>
      </c>
      <c r="C418" s="4">
        <f t="shared" si="27"/>
        <v>0</v>
      </c>
      <c r="D418" s="4">
        <f t="shared" si="24"/>
        <v>0</v>
      </c>
      <c r="E418" s="4">
        <f t="shared" si="26"/>
        <v>-1.7168349586427212E-07</v>
      </c>
    </row>
    <row r="419" spans="1:5" ht="13.5">
      <c r="A419">
        <v>413</v>
      </c>
      <c r="B419" s="4">
        <f t="shared" si="25"/>
        <v>0</v>
      </c>
      <c r="C419" s="4">
        <f t="shared" si="27"/>
        <v>0</v>
      </c>
      <c r="D419" s="4">
        <f t="shared" si="24"/>
        <v>0</v>
      </c>
      <c r="E419" s="4">
        <f t="shared" si="26"/>
        <v>-1.7168349586427212E-07</v>
      </c>
    </row>
    <row r="420" spans="1:5" ht="13.5">
      <c r="A420">
        <v>414</v>
      </c>
      <c r="B420" s="4">
        <f t="shared" si="25"/>
        <v>0</v>
      </c>
      <c r="C420" s="4">
        <f t="shared" si="27"/>
        <v>0</v>
      </c>
      <c r="D420" s="4">
        <f t="shared" si="24"/>
        <v>0</v>
      </c>
      <c r="E420" s="4">
        <f t="shared" si="26"/>
        <v>-1.7168349586427212E-07</v>
      </c>
    </row>
    <row r="421" spans="1:5" ht="13.5">
      <c r="A421">
        <v>415</v>
      </c>
      <c r="B421" s="4">
        <f t="shared" si="25"/>
        <v>0</v>
      </c>
      <c r="C421" s="4">
        <f t="shared" si="27"/>
        <v>0</v>
      </c>
      <c r="D421" s="4">
        <f t="shared" si="24"/>
        <v>0</v>
      </c>
      <c r="E421" s="4">
        <f t="shared" si="26"/>
        <v>-1.7168349586427212E-07</v>
      </c>
    </row>
    <row r="422" spans="1:5" ht="13.5">
      <c r="A422">
        <v>416</v>
      </c>
      <c r="B422" s="4">
        <f t="shared" si="25"/>
        <v>0</v>
      </c>
      <c r="C422" s="4">
        <f t="shared" si="27"/>
        <v>0</v>
      </c>
      <c r="D422" s="4">
        <f t="shared" si="24"/>
        <v>0</v>
      </c>
      <c r="E422" s="4">
        <f t="shared" si="26"/>
        <v>-1.7168349586427212E-07</v>
      </c>
    </row>
    <row r="423" spans="1:5" ht="13.5">
      <c r="A423">
        <v>417</v>
      </c>
      <c r="B423" s="4">
        <f t="shared" si="25"/>
        <v>0</v>
      </c>
      <c r="C423" s="4">
        <f t="shared" si="27"/>
        <v>0</v>
      </c>
      <c r="D423" s="4">
        <f t="shared" si="24"/>
        <v>0</v>
      </c>
      <c r="E423" s="4">
        <f t="shared" si="26"/>
        <v>-1.7168349586427212E-07</v>
      </c>
    </row>
    <row r="424" spans="1:5" ht="13.5">
      <c r="A424">
        <v>418</v>
      </c>
      <c r="B424" s="4">
        <f t="shared" si="25"/>
        <v>0</v>
      </c>
      <c r="C424" s="4">
        <f t="shared" si="27"/>
        <v>0</v>
      </c>
      <c r="D424" s="4">
        <f t="shared" si="24"/>
        <v>0</v>
      </c>
      <c r="E424" s="4">
        <f t="shared" si="26"/>
        <v>-1.7168349586427212E-07</v>
      </c>
    </row>
    <row r="425" spans="1:5" ht="13.5">
      <c r="A425">
        <v>419</v>
      </c>
      <c r="B425" s="4">
        <f t="shared" si="25"/>
        <v>0</v>
      </c>
      <c r="C425" s="4">
        <f t="shared" si="27"/>
        <v>0</v>
      </c>
      <c r="D425" s="4">
        <f t="shared" si="24"/>
        <v>0</v>
      </c>
      <c r="E425" s="4">
        <f t="shared" si="26"/>
        <v>-1.7168349586427212E-07</v>
      </c>
    </row>
    <row r="426" spans="1:5" ht="13.5">
      <c r="A426">
        <v>420</v>
      </c>
      <c r="B426" s="4">
        <f t="shared" si="25"/>
        <v>0</v>
      </c>
      <c r="C426" s="4">
        <f t="shared" si="27"/>
        <v>0</v>
      </c>
      <c r="D426" s="4">
        <f t="shared" si="24"/>
        <v>0</v>
      </c>
      <c r="E426" s="4">
        <f t="shared" si="26"/>
        <v>-1.7168349586427212E-07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6"/>
  <sheetViews>
    <sheetView workbookViewId="0" topLeftCell="A1">
      <selection activeCell="C5" sqref="C5"/>
    </sheetView>
  </sheetViews>
  <sheetFormatPr defaultColWidth="9.00390625" defaultRowHeight="13.5"/>
  <cols>
    <col min="1" max="1" width="4.50390625" style="0" bestFit="1" customWidth="1"/>
    <col min="2" max="2" width="9.875" style="4" bestFit="1" customWidth="1"/>
    <col min="3" max="3" width="10.25390625" style="0" customWidth="1"/>
    <col min="4" max="4" width="9.875" style="4" bestFit="1" customWidth="1"/>
    <col min="5" max="5" width="11.00390625" style="4" bestFit="1" customWidth="1"/>
    <col min="6" max="6" width="12.50390625" style="0" bestFit="1" customWidth="1"/>
    <col min="7" max="7" width="10.25390625" style="0" bestFit="1" customWidth="1"/>
  </cols>
  <sheetData>
    <row r="2" spans="2:6" ht="13.5">
      <c r="B2" s="4" t="s">
        <v>1</v>
      </c>
      <c r="C2" s="5">
        <v>5</v>
      </c>
      <c r="D2" s="4" t="s">
        <v>76</v>
      </c>
      <c r="E2" s="4" t="s">
        <v>8</v>
      </c>
      <c r="F2" s="2">
        <f>SUM(D7:D366)</f>
        <v>-4142031.25</v>
      </c>
    </row>
    <row r="3" spans="2:6" ht="13.5">
      <c r="B3" s="4" t="s">
        <v>3</v>
      </c>
      <c r="C3" s="4">
        <f>'ROI計算'!C19</f>
        <v>3675000</v>
      </c>
      <c r="D3" s="4" t="s">
        <v>6</v>
      </c>
      <c r="E3" s="4" t="s">
        <v>9</v>
      </c>
      <c r="F3" s="2">
        <f>SUM(C7:C366)</f>
        <v>-467031.25</v>
      </c>
    </row>
    <row r="4" spans="2:4" ht="13.5">
      <c r="B4" s="4" t="s">
        <v>4</v>
      </c>
      <c r="C4" s="4">
        <v>5</v>
      </c>
      <c r="D4" s="4" t="s">
        <v>7</v>
      </c>
    </row>
    <row r="6" spans="1:5" ht="13.5">
      <c r="A6" t="s">
        <v>10</v>
      </c>
      <c r="B6" s="4" t="s">
        <v>0</v>
      </c>
      <c r="C6" t="s">
        <v>1</v>
      </c>
      <c r="D6" s="4" t="s">
        <v>2</v>
      </c>
      <c r="E6" s="4" t="s">
        <v>11</v>
      </c>
    </row>
    <row r="7" spans="1:6" ht="13.5">
      <c r="A7">
        <v>1</v>
      </c>
      <c r="B7" s="4">
        <f aca="true" t="shared" si="0" ref="B7:B70">IF(A7&gt;$C$4*12,0,-$C$3/$C$4/12)</f>
        <v>-61250</v>
      </c>
      <c r="C7" s="4">
        <f>IF(A7&gt;$C$4*12,0,-$C$3*$C$2/100/12)</f>
        <v>-15312.5</v>
      </c>
      <c r="D7" s="4">
        <f aca="true" t="shared" si="1" ref="D7:D70">SUM(B7:C7)</f>
        <v>-76562.5</v>
      </c>
      <c r="E7" s="4">
        <f>C3+B7</f>
        <v>3613750</v>
      </c>
      <c r="F7" s="2"/>
    </row>
    <row r="8" spans="1:5" ht="13.5">
      <c r="A8">
        <v>2</v>
      </c>
      <c r="B8" s="4">
        <f t="shared" si="0"/>
        <v>-61250</v>
      </c>
      <c r="C8" s="4">
        <f aca="true" t="shared" si="2" ref="C8:C71">IF(A8&gt;$C$4*12,0,-E7*$C$2/100/12)</f>
        <v>-15057.291666666666</v>
      </c>
      <c r="D8" s="4">
        <f t="shared" si="1"/>
        <v>-76307.29166666667</v>
      </c>
      <c r="E8" s="4">
        <f aca="true" t="shared" si="3" ref="E8:E71">E7+B8</f>
        <v>3552500</v>
      </c>
    </row>
    <row r="9" spans="1:5" ht="13.5">
      <c r="A9">
        <v>3</v>
      </c>
      <c r="B9" s="4">
        <f t="shared" si="0"/>
        <v>-61250</v>
      </c>
      <c r="C9" s="4">
        <f t="shared" si="2"/>
        <v>-14802.083333333334</v>
      </c>
      <c r="D9" s="4">
        <f t="shared" si="1"/>
        <v>-76052.08333333333</v>
      </c>
      <c r="E9" s="4">
        <f t="shared" si="3"/>
        <v>3491250</v>
      </c>
    </row>
    <row r="10" spans="1:5" ht="13.5">
      <c r="A10">
        <v>4</v>
      </c>
      <c r="B10" s="4">
        <f t="shared" si="0"/>
        <v>-61250</v>
      </c>
      <c r="C10" s="4">
        <f t="shared" si="2"/>
        <v>-14546.875</v>
      </c>
      <c r="D10" s="4">
        <f t="shared" si="1"/>
        <v>-75796.875</v>
      </c>
      <c r="E10" s="4">
        <f t="shared" si="3"/>
        <v>3430000</v>
      </c>
    </row>
    <row r="11" spans="1:5" ht="13.5">
      <c r="A11">
        <v>5</v>
      </c>
      <c r="B11" s="4">
        <f t="shared" si="0"/>
        <v>-61250</v>
      </c>
      <c r="C11" s="4">
        <f t="shared" si="2"/>
        <v>-14291.666666666666</v>
      </c>
      <c r="D11" s="4">
        <f t="shared" si="1"/>
        <v>-75541.66666666667</v>
      </c>
      <c r="E11" s="4">
        <f t="shared" si="3"/>
        <v>3368750</v>
      </c>
    </row>
    <row r="12" spans="1:5" ht="13.5">
      <c r="A12">
        <v>6</v>
      </c>
      <c r="B12" s="4">
        <f t="shared" si="0"/>
        <v>-61250</v>
      </c>
      <c r="C12" s="4">
        <f t="shared" si="2"/>
        <v>-14036.458333333334</v>
      </c>
      <c r="D12" s="4">
        <f t="shared" si="1"/>
        <v>-75286.45833333333</v>
      </c>
      <c r="E12" s="4">
        <f t="shared" si="3"/>
        <v>3307500</v>
      </c>
    </row>
    <row r="13" spans="1:5" ht="13.5">
      <c r="A13">
        <v>7</v>
      </c>
      <c r="B13" s="4">
        <f t="shared" si="0"/>
        <v>-61250</v>
      </c>
      <c r="C13" s="4">
        <f t="shared" si="2"/>
        <v>-13781.25</v>
      </c>
      <c r="D13" s="4">
        <f t="shared" si="1"/>
        <v>-75031.25</v>
      </c>
      <c r="E13" s="4">
        <f t="shared" si="3"/>
        <v>3246250</v>
      </c>
    </row>
    <row r="14" spans="1:5" ht="13.5">
      <c r="A14">
        <v>8</v>
      </c>
      <c r="B14" s="4">
        <f t="shared" si="0"/>
        <v>-61250</v>
      </c>
      <c r="C14" s="4">
        <f t="shared" si="2"/>
        <v>-13526.041666666666</v>
      </c>
      <c r="D14" s="4">
        <f t="shared" si="1"/>
        <v>-74776.04166666667</v>
      </c>
      <c r="E14" s="4">
        <f t="shared" si="3"/>
        <v>3185000</v>
      </c>
    </row>
    <row r="15" spans="1:5" ht="13.5">
      <c r="A15">
        <v>9</v>
      </c>
      <c r="B15" s="4">
        <f t="shared" si="0"/>
        <v>-61250</v>
      </c>
      <c r="C15" s="4">
        <f t="shared" si="2"/>
        <v>-13270.833333333334</v>
      </c>
      <c r="D15" s="4">
        <f t="shared" si="1"/>
        <v>-74520.83333333333</v>
      </c>
      <c r="E15" s="4">
        <f t="shared" si="3"/>
        <v>3123750</v>
      </c>
    </row>
    <row r="16" spans="1:5" ht="13.5">
      <c r="A16">
        <v>10</v>
      </c>
      <c r="B16" s="4">
        <f t="shared" si="0"/>
        <v>-61250</v>
      </c>
      <c r="C16" s="4">
        <f t="shared" si="2"/>
        <v>-13015.625</v>
      </c>
      <c r="D16" s="4">
        <f t="shared" si="1"/>
        <v>-74265.625</v>
      </c>
      <c r="E16" s="4">
        <f t="shared" si="3"/>
        <v>3062500</v>
      </c>
    </row>
    <row r="17" spans="1:5" ht="13.5">
      <c r="A17">
        <v>11</v>
      </c>
      <c r="B17" s="4">
        <f t="shared" si="0"/>
        <v>-61250</v>
      </c>
      <c r="C17" s="4">
        <f t="shared" si="2"/>
        <v>-12760.416666666666</v>
      </c>
      <c r="D17" s="4">
        <f t="shared" si="1"/>
        <v>-74010.41666666667</v>
      </c>
      <c r="E17" s="4">
        <f t="shared" si="3"/>
        <v>3001250</v>
      </c>
    </row>
    <row r="18" spans="1:8" ht="13.5">
      <c r="A18">
        <v>12</v>
      </c>
      <c r="B18" s="4">
        <f t="shared" si="0"/>
        <v>-61250</v>
      </c>
      <c r="C18" s="4">
        <f t="shared" si="2"/>
        <v>-12505.208333333334</v>
      </c>
      <c r="D18" s="4">
        <f t="shared" si="1"/>
        <v>-73755.20833333333</v>
      </c>
      <c r="E18" s="4">
        <f t="shared" si="3"/>
        <v>2940000</v>
      </c>
      <c r="G18" s="6">
        <f>SUM(B7:B18)</f>
        <v>-735000</v>
      </c>
      <c r="H18" s="6">
        <f>SUM(C7:C18)</f>
        <v>-166906.25</v>
      </c>
    </row>
    <row r="19" spans="1:5" ht="13.5">
      <c r="A19">
        <v>13</v>
      </c>
      <c r="B19" s="4">
        <f t="shared" si="0"/>
        <v>-61250</v>
      </c>
      <c r="C19" s="4">
        <f t="shared" si="2"/>
        <v>-12250</v>
      </c>
      <c r="D19" s="4">
        <f t="shared" si="1"/>
        <v>-73500</v>
      </c>
      <c r="E19" s="4">
        <f t="shared" si="3"/>
        <v>2878750</v>
      </c>
    </row>
    <row r="20" spans="1:5" ht="13.5">
      <c r="A20">
        <v>14</v>
      </c>
      <c r="B20" s="4">
        <f t="shared" si="0"/>
        <v>-61250</v>
      </c>
      <c r="C20" s="4">
        <f t="shared" si="2"/>
        <v>-11994.791666666666</v>
      </c>
      <c r="D20" s="4">
        <f t="shared" si="1"/>
        <v>-73244.79166666667</v>
      </c>
      <c r="E20" s="4">
        <f t="shared" si="3"/>
        <v>2817500</v>
      </c>
    </row>
    <row r="21" spans="1:5" ht="13.5">
      <c r="A21">
        <v>15</v>
      </c>
      <c r="B21" s="4">
        <f t="shared" si="0"/>
        <v>-61250</v>
      </c>
      <c r="C21" s="4">
        <f t="shared" si="2"/>
        <v>-11739.583333333334</v>
      </c>
      <c r="D21" s="4">
        <f t="shared" si="1"/>
        <v>-72989.58333333333</v>
      </c>
      <c r="E21" s="4">
        <f t="shared" si="3"/>
        <v>2756250</v>
      </c>
    </row>
    <row r="22" spans="1:5" ht="13.5">
      <c r="A22">
        <v>16</v>
      </c>
      <c r="B22" s="4">
        <f t="shared" si="0"/>
        <v>-61250</v>
      </c>
      <c r="C22" s="4">
        <f t="shared" si="2"/>
        <v>-11484.375</v>
      </c>
      <c r="D22" s="4">
        <f t="shared" si="1"/>
        <v>-72734.375</v>
      </c>
      <c r="E22" s="4">
        <f t="shared" si="3"/>
        <v>2695000</v>
      </c>
    </row>
    <row r="23" spans="1:5" ht="13.5">
      <c r="A23">
        <v>17</v>
      </c>
      <c r="B23" s="4">
        <f t="shared" si="0"/>
        <v>-61250</v>
      </c>
      <c r="C23" s="4">
        <f t="shared" si="2"/>
        <v>-11229.166666666666</v>
      </c>
      <c r="D23" s="4">
        <f t="shared" si="1"/>
        <v>-72479.16666666667</v>
      </c>
      <c r="E23" s="4">
        <f t="shared" si="3"/>
        <v>2633750</v>
      </c>
    </row>
    <row r="24" spans="1:5" ht="13.5">
      <c r="A24">
        <v>18</v>
      </c>
      <c r="B24" s="4">
        <f t="shared" si="0"/>
        <v>-61250</v>
      </c>
      <c r="C24" s="4">
        <f t="shared" si="2"/>
        <v>-10973.958333333334</v>
      </c>
      <c r="D24" s="4">
        <f t="shared" si="1"/>
        <v>-72223.95833333333</v>
      </c>
      <c r="E24" s="4">
        <f t="shared" si="3"/>
        <v>2572500</v>
      </c>
    </row>
    <row r="25" spans="1:5" ht="13.5">
      <c r="A25">
        <v>19</v>
      </c>
      <c r="B25" s="4">
        <f t="shared" si="0"/>
        <v>-61250</v>
      </c>
      <c r="C25" s="4">
        <f t="shared" si="2"/>
        <v>-10718.75</v>
      </c>
      <c r="D25" s="4">
        <f t="shared" si="1"/>
        <v>-71968.75</v>
      </c>
      <c r="E25" s="4">
        <f t="shared" si="3"/>
        <v>2511250</v>
      </c>
    </row>
    <row r="26" spans="1:5" ht="13.5">
      <c r="A26">
        <v>20</v>
      </c>
      <c r="B26" s="4">
        <f t="shared" si="0"/>
        <v>-61250</v>
      </c>
      <c r="C26" s="4">
        <f t="shared" si="2"/>
        <v>-10463.541666666666</v>
      </c>
      <c r="D26" s="4">
        <f t="shared" si="1"/>
        <v>-71713.54166666667</v>
      </c>
      <c r="E26" s="4">
        <f t="shared" si="3"/>
        <v>2450000</v>
      </c>
    </row>
    <row r="27" spans="1:5" ht="13.5">
      <c r="A27">
        <v>21</v>
      </c>
      <c r="B27" s="4">
        <f t="shared" si="0"/>
        <v>-61250</v>
      </c>
      <c r="C27" s="4">
        <f t="shared" si="2"/>
        <v>-10208.333333333334</v>
      </c>
      <c r="D27" s="4">
        <f t="shared" si="1"/>
        <v>-71458.33333333333</v>
      </c>
      <c r="E27" s="4">
        <f t="shared" si="3"/>
        <v>2388750</v>
      </c>
    </row>
    <row r="28" spans="1:5" ht="13.5">
      <c r="A28">
        <v>22</v>
      </c>
      <c r="B28" s="4">
        <f t="shared" si="0"/>
        <v>-61250</v>
      </c>
      <c r="C28" s="4">
        <f t="shared" si="2"/>
        <v>-9953.125</v>
      </c>
      <c r="D28" s="4">
        <f t="shared" si="1"/>
        <v>-71203.125</v>
      </c>
      <c r="E28" s="4">
        <f t="shared" si="3"/>
        <v>2327500</v>
      </c>
    </row>
    <row r="29" spans="1:5" ht="13.5">
      <c r="A29">
        <v>23</v>
      </c>
      <c r="B29" s="4">
        <f t="shared" si="0"/>
        <v>-61250</v>
      </c>
      <c r="C29" s="4">
        <f t="shared" si="2"/>
        <v>-9697.916666666666</v>
      </c>
      <c r="D29" s="4">
        <f t="shared" si="1"/>
        <v>-70947.91666666667</v>
      </c>
      <c r="E29" s="4">
        <f t="shared" si="3"/>
        <v>2266250</v>
      </c>
    </row>
    <row r="30" spans="1:8" ht="13.5">
      <c r="A30">
        <v>24</v>
      </c>
      <c r="B30" s="4">
        <f t="shared" si="0"/>
        <v>-61250</v>
      </c>
      <c r="C30" s="4">
        <f t="shared" si="2"/>
        <v>-9442.708333333334</v>
      </c>
      <c r="D30" s="4">
        <f t="shared" si="1"/>
        <v>-70692.70833333333</v>
      </c>
      <c r="E30" s="4">
        <f t="shared" si="3"/>
        <v>2205000</v>
      </c>
      <c r="G30" s="6">
        <f>SUM(B19:B30)</f>
        <v>-735000</v>
      </c>
      <c r="H30" s="6">
        <f>SUM(C19:C30)</f>
        <v>-130156.25</v>
      </c>
    </row>
    <row r="31" spans="1:5" ht="13.5">
      <c r="A31">
        <v>25</v>
      </c>
      <c r="B31" s="4">
        <f t="shared" si="0"/>
        <v>-61250</v>
      </c>
      <c r="C31" s="4">
        <f t="shared" si="2"/>
        <v>-9187.5</v>
      </c>
      <c r="D31" s="4">
        <f t="shared" si="1"/>
        <v>-70437.5</v>
      </c>
      <c r="E31" s="4">
        <f t="shared" si="3"/>
        <v>2143750</v>
      </c>
    </row>
    <row r="32" spans="1:5" ht="13.5">
      <c r="A32">
        <v>26</v>
      </c>
      <c r="B32" s="4">
        <f t="shared" si="0"/>
        <v>-61250</v>
      </c>
      <c r="C32" s="4">
        <f t="shared" si="2"/>
        <v>-8932.291666666666</v>
      </c>
      <c r="D32" s="4">
        <f t="shared" si="1"/>
        <v>-70182.29166666667</v>
      </c>
      <c r="E32" s="4">
        <f t="shared" si="3"/>
        <v>2082500</v>
      </c>
    </row>
    <row r="33" spans="1:5" ht="13.5">
      <c r="A33">
        <v>27</v>
      </c>
      <c r="B33" s="4">
        <f t="shared" si="0"/>
        <v>-61250</v>
      </c>
      <c r="C33" s="4">
        <f t="shared" si="2"/>
        <v>-8677.083333333334</v>
      </c>
      <c r="D33" s="4">
        <f t="shared" si="1"/>
        <v>-69927.08333333333</v>
      </c>
      <c r="E33" s="4">
        <f t="shared" si="3"/>
        <v>2021250</v>
      </c>
    </row>
    <row r="34" spans="1:5" ht="13.5">
      <c r="A34">
        <v>28</v>
      </c>
      <c r="B34" s="4">
        <f t="shared" si="0"/>
        <v>-61250</v>
      </c>
      <c r="C34" s="4">
        <f t="shared" si="2"/>
        <v>-8421.875</v>
      </c>
      <c r="D34" s="4">
        <f t="shared" si="1"/>
        <v>-69671.875</v>
      </c>
      <c r="E34" s="4">
        <f t="shared" si="3"/>
        <v>1960000</v>
      </c>
    </row>
    <row r="35" spans="1:5" ht="13.5">
      <c r="A35">
        <v>29</v>
      </c>
      <c r="B35" s="4">
        <f t="shared" si="0"/>
        <v>-61250</v>
      </c>
      <c r="C35" s="4">
        <f t="shared" si="2"/>
        <v>-8166.666666666667</v>
      </c>
      <c r="D35" s="4">
        <f t="shared" si="1"/>
        <v>-69416.66666666667</v>
      </c>
      <c r="E35" s="4">
        <f t="shared" si="3"/>
        <v>1898750</v>
      </c>
    </row>
    <row r="36" spans="1:5" ht="13.5">
      <c r="A36">
        <v>30</v>
      </c>
      <c r="B36" s="4">
        <f t="shared" si="0"/>
        <v>-61250</v>
      </c>
      <c r="C36" s="4">
        <f t="shared" si="2"/>
        <v>-7911.458333333333</v>
      </c>
      <c r="D36" s="4">
        <f t="shared" si="1"/>
        <v>-69161.45833333333</v>
      </c>
      <c r="E36" s="4">
        <f t="shared" si="3"/>
        <v>1837500</v>
      </c>
    </row>
    <row r="37" spans="1:5" ht="13.5">
      <c r="A37">
        <v>31</v>
      </c>
      <c r="B37" s="4">
        <f t="shared" si="0"/>
        <v>-61250</v>
      </c>
      <c r="C37" s="4">
        <f t="shared" si="2"/>
        <v>-7656.25</v>
      </c>
      <c r="D37" s="4">
        <f t="shared" si="1"/>
        <v>-68906.25</v>
      </c>
      <c r="E37" s="4">
        <f t="shared" si="3"/>
        <v>1776250</v>
      </c>
    </row>
    <row r="38" spans="1:5" ht="13.5">
      <c r="A38">
        <v>32</v>
      </c>
      <c r="B38" s="4">
        <f t="shared" si="0"/>
        <v>-61250</v>
      </c>
      <c r="C38" s="4">
        <f t="shared" si="2"/>
        <v>-7401.041666666667</v>
      </c>
      <c r="D38" s="4">
        <f t="shared" si="1"/>
        <v>-68651.04166666667</v>
      </c>
      <c r="E38" s="4">
        <f t="shared" si="3"/>
        <v>1715000</v>
      </c>
    </row>
    <row r="39" spans="1:5" ht="13.5">
      <c r="A39">
        <v>33</v>
      </c>
      <c r="B39" s="4">
        <f t="shared" si="0"/>
        <v>-61250</v>
      </c>
      <c r="C39" s="4">
        <f t="shared" si="2"/>
        <v>-7145.833333333333</v>
      </c>
      <c r="D39" s="4">
        <f t="shared" si="1"/>
        <v>-68395.83333333333</v>
      </c>
      <c r="E39" s="4">
        <f t="shared" si="3"/>
        <v>1653750</v>
      </c>
    </row>
    <row r="40" spans="1:5" ht="13.5">
      <c r="A40">
        <v>34</v>
      </c>
      <c r="B40" s="4">
        <f t="shared" si="0"/>
        <v>-61250</v>
      </c>
      <c r="C40" s="4">
        <f t="shared" si="2"/>
        <v>-6890.625</v>
      </c>
      <c r="D40" s="4">
        <f t="shared" si="1"/>
        <v>-68140.625</v>
      </c>
      <c r="E40" s="4">
        <f t="shared" si="3"/>
        <v>1592500</v>
      </c>
    </row>
    <row r="41" spans="1:5" ht="13.5">
      <c r="A41">
        <v>35</v>
      </c>
      <c r="B41" s="4">
        <f t="shared" si="0"/>
        <v>-61250</v>
      </c>
      <c r="C41" s="4">
        <f t="shared" si="2"/>
        <v>-6635.416666666667</v>
      </c>
      <c r="D41" s="4">
        <f t="shared" si="1"/>
        <v>-67885.41666666667</v>
      </c>
      <c r="E41" s="4">
        <f t="shared" si="3"/>
        <v>1531250</v>
      </c>
    </row>
    <row r="42" spans="1:8" ht="13.5">
      <c r="A42">
        <v>36</v>
      </c>
      <c r="B42" s="4">
        <f t="shared" si="0"/>
        <v>-61250</v>
      </c>
      <c r="C42" s="4">
        <f t="shared" si="2"/>
        <v>-6380.208333333333</v>
      </c>
      <c r="D42" s="4">
        <f t="shared" si="1"/>
        <v>-67630.20833333333</v>
      </c>
      <c r="E42" s="4">
        <f t="shared" si="3"/>
        <v>1470000</v>
      </c>
      <c r="G42" s="6">
        <f>SUM(B31:B42)</f>
        <v>-735000</v>
      </c>
      <c r="H42" s="6">
        <f>SUM(C31:C42)</f>
        <v>-93406.25</v>
      </c>
    </row>
    <row r="43" spans="1:5" ht="13.5">
      <c r="A43">
        <v>37</v>
      </c>
      <c r="B43" s="4">
        <f t="shared" si="0"/>
        <v>-61250</v>
      </c>
      <c r="C43" s="4">
        <f t="shared" si="2"/>
        <v>-6125</v>
      </c>
      <c r="D43" s="4">
        <f t="shared" si="1"/>
        <v>-67375</v>
      </c>
      <c r="E43" s="4">
        <f t="shared" si="3"/>
        <v>1408750</v>
      </c>
    </row>
    <row r="44" spans="1:5" ht="13.5">
      <c r="A44">
        <v>38</v>
      </c>
      <c r="B44" s="4">
        <f t="shared" si="0"/>
        <v>-61250</v>
      </c>
      <c r="C44" s="4">
        <f t="shared" si="2"/>
        <v>-5869.791666666667</v>
      </c>
      <c r="D44" s="4">
        <f t="shared" si="1"/>
        <v>-67119.79166666667</v>
      </c>
      <c r="E44" s="4">
        <f t="shared" si="3"/>
        <v>1347500</v>
      </c>
    </row>
    <row r="45" spans="1:5" ht="13.5">
      <c r="A45">
        <v>39</v>
      </c>
      <c r="B45" s="4">
        <f t="shared" si="0"/>
        <v>-61250</v>
      </c>
      <c r="C45" s="4">
        <f t="shared" si="2"/>
        <v>-5614.583333333333</v>
      </c>
      <c r="D45" s="4">
        <f t="shared" si="1"/>
        <v>-66864.58333333333</v>
      </c>
      <c r="E45" s="4">
        <f t="shared" si="3"/>
        <v>1286250</v>
      </c>
    </row>
    <row r="46" spans="1:5" ht="13.5">
      <c r="A46">
        <v>40</v>
      </c>
      <c r="B46" s="4">
        <f t="shared" si="0"/>
        <v>-61250</v>
      </c>
      <c r="C46" s="4">
        <f t="shared" si="2"/>
        <v>-5359.375</v>
      </c>
      <c r="D46" s="4">
        <f t="shared" si="1"/>
        <v>-66609.375</v>
      </c>
      <c r="E46" s="4">
        <f t="shared" si="3"/>
        <v>1225000</v>
      </c>
    </row>
    <row r="47" spans="1:5" ht="13.5">
      <c r="A47">
        <v>41</v>
      </c>
      <c r="B47" s="4">
        <f t="shared" si="0"/>
        <v>-61250</v>
      </c>
      <c r="C47" s="4">
        <f t="shared" si="2"/>
        <v>-5104.166666666667</v>
      </c>
      <c r="D47" s="4">
        <f t="shared" si="1"/>
        <v>-66354.16666666667</v>
      </c>
      <c r="E47" s="4">
        <f t="shared" si="3"/>
        <v>1163750</v>
      </c>
    </row>
    <row r="48" spans="1:5" ht="13.5">
      <c r="A48">
        <v>42</v>
      </c>
      <c r="B48" s="4">
        <f t="shared" si="0"/>
        <v>-61250</v>
      </c>
      <c r="C48" s="4">
        <f t="shared" si="2"/>
        <v>-4848.958333333333</v>
      </c>
      <c r="D48" s="4">
        <f t="shared" si="1"/>
        <v>-66098.95833333333</v>
      </c>
      <c r="E48" s="4">
        <f t="shared" si="3"/>
        <v>1102500</v>
      </c>
    </row>
    <row r="49" spans="1:5" ht="13.5">
      <c r="A49">
        <v>43</v>
      </c>
      <c r="B49" s="4">
        <f t="shared" si="0"/>
        <v>-61250</v>
      </c>
      <c r="C49" s="4">
        <f t="shared" si="2"/>
        <v>-4593.75</v>
      </c>
      <c r="D49" s="4">
        <f t="shared" si="1"/>
        <v>-65843.75</v>
      </c>
      <c r="E49" s="4">
        <f t="shared" si="3"/>
        <v>1041250</v>
      </c>
    </row>
    <row r="50" spans="1:5" ht="13.5">
      <c r="A50">
        <v>44</v>
      </c>
      <c r="B50" s="4">
        <f t="shared" si="0"/>
        <v>-61250</v>
      </c>
      <c r="C50" s="4">
        <f t="shared" si="2"/>
        <v>-4338.541666666667</v>
      </c>
      <c r="D50" s="4">
        <f t="shared" si="1"/>
        <v>-65588.54166666667</v>
      </c>
      <c r="E50" s="4">
        <f t="shared" si="3"/>
        <v>980000</v>
      </c>
    </row>
    <row r="51" spans="1:5" ht="13.5">
      <c r="A51">
        <v>45</v>
      </c>
      <c r="B51" s="4">
        <f t="shared" si="0"/>
        <v>-61250</v>
      </c>
      <c r="C51" s="4">
        <f t="shared" si="2"/>
        <v>-4083.3333333333335</v>
      </c>
      <c r="D51" s="4">
        <f t="shared" si="1"/>
        <v>-65333.333333333336</v>
      </c>
      <c r="E51" s="4">
        <f t="shared" si="3"/>
        <v>918750</v>
      </c>
    </row>
    <row r="52" spans="1:5" ht="13.5">
      <c r="A52">
        <v>46</v>
      </c>
      <c r="B52" s="4">
        <f t="shared" si="0"/>
        <v>-61250</v>
      </c>
      <c r="C52" s="4">
        <f t="shared" si="2"/>
        <v>-3828.125</v>
      </c>
      <c r="D52" s="4">
        <f t="shared" si="1"/>
        <v>-65078.125</v>
      </c>
      <c r="E52" s="4">
        <f t="shared" si="3"/>
        <v>857500</v>
      </c>
    </row>
    <row r="53" spans="1:5" ht="13.5">
      <c r="A53">
        <v>47</v>
      </c>
      <c r="B53" s="4">
        <f t="shared" si="0"/>
        <v>-61250</v>
      </c>
      <c r="C53" s="4">
        <f t="shared" si="2"/>
        <v>-3572.9166666666665</v>
      </c>
      <c r="D53" s="4">
        <f t="shared" si="1"/>
        <v>-64822.916666666664</v>
      </c>
      <c r="E53" s="4">
        <f t="shared" si="3"/>
        <v>796250</v>
      </c>
    </row>
    <row r="54" spans="1:8" ht="13.5">
      <c r="A54">
        <v>48</v>
      </c>
      <c r="B54" s="4">
        <f t="shared" si="0"/>
        <v>-61250</v>
      </c>
      <c r="C54" s="4">
        <f t="shared" si="2"/>
        <v>-3317.7083333333335</v>
      </c>
      <c r="D54" s="4">
        <f t="shared" si="1"/>
        <v>-64567.708333333336</v>
      </c>
      <c r="E54" s="4">
        <f t="shared" si="3"/>
        <v>735000</v>
      </c>
      <c r="G54" s="6">
        <f>SUM(B43:B54)</f>
        <v>-735000</v>
      </c>
      <c r="H54" s="6">
        <f>SUM(C43:C54)</f>
        <v>-56656.25</v>
      </c>
    </row>
    <row r="55" spans="1:5" ht="13.5">
      <c r="A55">
        <v>49</v>
      </c>
      <c r="B55" s="4">
        <f t="shared" si="0"/>
        <v>-61250</v>
      </c>
      <c r="C55" s="4">
        <f t="shared" si="2"/>
        <v>-3062.5</v>
      </c>
      <c r="D55" s="4">
        <f t="shared" si="1"/>
        <v>-64312.5</v>
      </c>
      <c r="E55" s="4">
        <f t="shared" si="3"/>
        <v>673750</v>
      </c>
    </row>
    <row r="56" spans="1:5" ht="13.5">
      <c r="A56">
        <v>50</v>
      </c>
      <c r="B56" s="4">
        <f t="shared" si="0"/>
        <v>-61250</v>
      </c>
      <c r="C56" s="4">
        <f t="shared" si="2"/>
        <v>-2807.2916666666665</v>
      </c>
      <c r="D56" s="4">
        <f t="shared" si="1"/>
        <v>-64057.291666666664</v>
      </c>
      <c r="E56" s="4">
        <f t="shared" si="3"/>
        <v>612500</v>
      </c>
    </row>
    <row r="57" spans="1:5" ht="13.5">
      <c r="A57">
        <v>51</v>
      </c>
      <c r="B57" s="4">
        <f t="shared" si="0"/>
        <v>-61250</v>
      </c>
      <c r="C57" s="4">
        <f t="shared" si="2"/>
        <v>-2552.0833333333335</v>
      </c>
      <c r="D57" s="4">
        <f t="shared" si="1"/>
        <v>-63802.083333333336</v>
      </c>
      <c r="E57" s="4">
        <f t="shared" si="3"/>
        <v>551250</v>
      </c>
    </row>
    <row r="58" spans="1:5" ht="13.5">
      <c r="A58">
        <v>52</v>
      </c>
      <c r="B58" s="4">
        <f t="shared" si="0"/>
        <v>-61250</v>
      </c>
      <c r="C58" s="4">
        <f t="shared" si="2"/>
        <v>-2296.875</v>
      </c>
      <c r="D58" s="4">
        <f t="shared" si="1"/>
        <v>-63546.875</v>
      </c>
      <c r="E58" s="4">
        <f t="shared" si="3"/>
        <v>490000</v>
      </c>
    </row>
    <row r="59" spans="1:5" ht="13.5">
      <c r="A59">
        <v>53</v>
      </c>
      <c r="B59" s="4">
        <f t="shared" si="0"/>
        <v>-61250</v>
      </c>
      <c r="C59" s="4">
        <f t="shared" si="2"/>
        <v>-2041.6666666666667</v>
      </c>
      <c r="D59" s="4">
        <f t="shared" si="1"/>
        <v>-63291.666666666664</v>
      </c>
      <c r="E59" s="4">
        <f t="shared" si="3"/>
        <v>428750</v>
      </c>
    </row>
    <row r="60" spans="1:5" ht="13.5">
      <c r="A60">
        <v>54</v>
      </c>
      <c r="B60" s="4">
        <f t="shared" si="0"/>
        <v>-61250</v>
      </c>
      <c r="C60" s="4">
        <f t="shared" si="2"/>
        <v>-1786.4583333333333</v>
      </c>
      <c r="D60" s="4">
        <f t="shared" si="1"/>
        <v>-63036.458333333336</v>
      </c>
      <c r="E60" s="4">
        <f t="shared" si="3"/>
        <v>367500</v>
      </c>
    </row>
    <row r="61" spans="1:5" ht="13.5">
      <c r="A61">
        <v>55</v>
      </c>
      <c r="B61" s="4">
        <f t="shared" si="0"/>
        <v>-61250</v>
      </c>
      <c r="C61" s="4">
        <f t="shared" si="2"/>
        <v>-1531.25</v>
      </c>
      <c r="D61" s="4">
        <f t="shared" si="1"/>
        <v>-62781.25</v>
      </c>
      <c r="E61" s="4">
        <f t="shared" si="3"/>
        <v>306250</v>
      </c>
    </row>
    <row r="62" spans="1:5" ht="13.5">
      <c r="A62">
        <v>56</v>
      </c>
      <c r="B62" s="4">
        <f t="shared" si="0"/>
        <v>-61250</v>
      </c>
      <c r="C62" s="4">
        <f t="shared" si="2"/>
        <v>-1276.0416666666667</v>
      </c>
      <c r="D62" s="4">
        <f t="shared" si="1"/>
        <v>-62526.041666666664</v>
      </c>
      <c r="E62" s="4">
        <f t="shared" si="3"/>
        <v>245000</v>
      </c>
    </row>
    <row r="63" spans="1:5" ht="13.5">
      <c r="A63">
        <v>57</v>
      </c>
      <c r="B63" s="4">
        <f t="shared" si="0"/>
        <v>-61250</v>
      </c>
      <c r="C63" s="4">
        <f t="shared" si="2"/>
        <v>-1020.8333333333334</v>
      </c>
      <c r="D63" s="4">
        <f t="shared" si="1"/>
        <v>-62270.833333333336</v>
      </c>
      <c r="E63" s="4">
        <f t="shared" si="3"/>
        <v>183750</v>
      </c>
    </row>
    <row r="64" spans="1:5" ht="13.5">
      <c r="A64">
        <v>58</v>
      </c>
      <c r="B64" s="4">
        <f t="shared" si="0"/>
        <v>-61250</v>
      </c>
      <c r="C64" s="4">
        <f t="shared" si="2"/>
        <v>-765.625</v>
      </c>
      <c r="D64" s="4">
        <f t="shared" si="1"/>
        <v>-62015.625</v>
      </c>
      <c r="E64" s="4">
        <f t="shared" si="3"/>
        <v>122500</v>
      </c>
    </row>
    <row r="65" spans="1:5" ht="13.5">
      <c r="A65">
        <v>59</v>
      </c>
      <c r="B65" s="4">
        <f t="shared" si="0"/>
        <v>-61250</v>
      </c>
      <c r="C65" s="4">
        <f t="shared" si="2"/>
        <v>-510.4166666666667</v>
      </c>
      <c r="D65" s="4">
        <f t="shared" si="1"/>
        <v>-61760.416666666664</v>
      </c>
      <c r="E65" s="4">
        <f t="shared" si="3"/>
        <v>61250</v>
      </c>
    </row>
    <row r="66" spans="1:8" ht="13.5">
      <c r="A66">
        <v>60</v>
      </c>
      <c r="B66" s="4">
        <f t="shared" si="0"/>
        <v>-61250</v>
      </c>
      <c r="C66" s="4">
        <f t="shared" si="2"/>
        <v>-255.20833333333334</v>
      </c>
      <c r="D66" s="4">
        <f t="shared" si="1"/>
        <v>-61505.208333333336</v>
      </c>
      <c r="E66" s="4">
        <f t="shared" si="3"/>
        <v>0</v>
      </c>
      <c r="G66" s="6">
        <f>SUM(B55:B66)</f>
        <v>-735000</v>
      </c>
      <c r="H66" s="6">
        <f>SUM(C55:C66)</f>
        <v>-19906.25</v>
      </c>
    </row>
    <row r="67" spans="1:5" ht="13.5">
      <c r="A67">
        <v>61</v>
      </c>
      <c r="B67" s="4">
        <f t="shared" si="0"/>
        <v>0</v>
      </c>
      <c r="C67" s="4">
        <f t="shared" si="2"/>
        <v>0</v>
      </c>
      <c r="D67" s="4">
        <f t="shared" si="1"/>
        <v>0</v>
      </c>
      <c r="E67" s="4">
        <f t="shared" si="3"/>
        <v>0</v>
      </c>
    </row>
    <row r="68" spans="1:5" ht="13.5">
      <c r="A68">
        <v>62</v>
      </c>
      <c r="B68" s="4">
        <f t="shared" si="0"/>
        <v>0</v>
      </c>
      <c r="C68" s="4">
        <f t="shared" si="2"/>
        <v>0</v>
      </c>
      <c r="D68" s="4">
        <f t="shared" si="1"/>
        <v>0</v>
      </c>
      <c r="E68" s="4">
        <f t="shared" si="3"/>
        <v>0</v>
      </c>
    </row>
    <row r="69" spans="1:5" ht="13.5">
      <c r="A69">
        <v>63</v>
      </c>
      <c r="B69" s="4">
        <f t="shared" si="0"/>
        <v>0</v>
      </c>
      <c r="C69" s="4">
        <f t="shared" si="2"/>
        <v>0</v>
      </c>
      <c r="D69" s="4">
        <f t="shared" si="1"/>
        <v>0</v>
      </c>
      <c r="E69" s="4">
        <f t="shared" si="3"/>
        <v>0</v>
      </c>
    </row>
    <row r="70" spans="1:5" ht="13.5">
      <c r="A70">
        <v>64</v>
      </c>
      <c r="B70" s="4">
        <f t="shared" si="0"/>
        <v>0</v>
      </c>
      <c r="C70" s="4">
        <f t="shared" si="2"/>
        <v>0</v>
      </c>
      <c r="D70" s="4">
        <f t="shared" si="1"/>
        <v>0</v>
      </c>
      <c r="E70" s="4">
        <f t="shared" si="3"/>
        <v>0</v>
      </c>
    </row>
    <row r="71" spans="1:5" ht="13.5">
      <c r="A71">
        <v>65</v>
      </c>
      <c r="B71" s="4">
        <f aca="true" t="shared" si="4" ref="B71:B134">IF(A71&gt;$C$4*12,0,-$C$3/$C$4/12)</f>
        <v>0</v>
      </c>
      <c r="C71" s="4">
        <f t="shared" si="2"/>
        <v>0</v>
      </c>
      <c r="D71" s="4">
        <f aca="true" t="shared" si="5" ref="D71:D134">SUM(B71:C71)</f>
        <v>0</v>
      </c>
      <c r="E71" s="4">
        <f t="shared" si="3"/>
        <v>0</v>
      </c>
    </row>
    <row r="72" spans="1:5" ht="13.5">
      <c r="A72">
        <v>66</v>
      </c>
      <c r="B72" s="4">
        <f t="shared" si="4"/>
        <v>0</v>
      </c>
      <c r="C72" s="4">
        <f aca="true" t="shared" si="6" ref="C72:C135">IF(A72&gt;$C$4*12,0,-E71*$C$2/100/12)</f>
        <v>0</v>
      </c>
      <c r="D72" s="4">
        <f t="shared" si="5"/>
        <v>0</v>
      </c>
      <c r="E72" s="4">
        <f aca="true" t="shared" si="7" ref="E72:E135">E71+B72</f>
        <v>0</v>
      </c>
    </row>
    <row r="73" spans="1:5" ht="13.5">
      <c r="A73">
        <v>67</v>
      </c>
      <c r="B73" s="4">
        <f t="shared" si="4"/>
        <v>0</v>
      </c>
      <c r="C73" s="4">
        <f t="shared" si="6"/>
        <v>0</v>
      </c>
      <c r="D73" s="4">
        <f t="shared" si="5"/>
        <v>0</v>
      </c>
      <c r="E73" s="4">
        <f t="shared" si="7"/>
        <v>0</v>
      </c>
    </row>
    <row r="74" spans="1:5" ht="13.5">
      <c r="A74">
        <v>68</v>
      </c>
      <c r="B74" s="4">
        <f t="shared" si="4"/>
        <v>0</v>
      </c>
      <c r="C74" s="4">
        <f t="shared" si="6"/>
        <v>0</v>
      </c>
      <c r="D74" s="4">
        <f t="shared" si="5"/>
        <v>0</v>
      </c>
      <c r="E74" s="4">
        <f t="shared" si="7"/>
        <v>0</v>
      </c>
    </row>
    <row r="75" spans="1:5" ht="13.5">
      <c r="A75">
        <v>69</v>
      </c>
      <c r="B75" s="4">
        <f t="shared" si="4"/>
        <v>0</v>
      </c>
      <c r="C75" s="4">
        <f t="shared" si="6"/>
        <v>0</v>
      </c>
      <c r="D75" s="4">
        <f t="shared" si="5"/>
        <v>0</v>
      </c>
      <c r="E75" s="4">
        <f t="shared" si="7"/>
        <v>0</v>
      </c>
    </row>
    <row r="76" spans="1:5" ht="13.5">
      <c r="A76">
        <v>70</v>
      </c>
      <c r="B76" s="4">
        <f t="shared" si="4"/>
        <v>0</v>
      </c>
      <c r="C76" s="4">
        <f t="shared" si="6"/>
        <v>0</v>
      </c>
      <c r="D76" s="4">
        <f t="shared" si="5"/>
        <v>0</v>
      </c>
      <c r="E76" s="4">
        <f t="shared" si="7"/>
        <v>0</v>
      </c>
    </row>
    <row r="77" spans="1:5" ht="13.5">
      <c r="A77">
        <v>71</v>
      </c>
      <c r="B77" s="4">
        <f t="shared" si="4"/>
        <v>0</v>
      </c>
      <c r="C77" s="4">
        <f t="shared" si="6"/>
        <v>0</v>
      </c>
      <c r="D77" s="4">
        <f t="shared" si="5"/>
        <v>0</v>
      </c>
      <c r="E77" s="4">
        <f t="shared" si="7"/>
        <v>0</v>
      </c>
    </row>
    <row r="78" spans="1:8" ht="13.5">
      <c r="A78">
        <v>72</v>
      </c>
      <c r="B78" s="4">
        <f t="shared" si="4"/>
        <v>0</v>
      </c>
      <c r="C78" s="4">
        <f t="shared" si="6"/>
        <v>0</v>
      </c>
      <c r="D78" s="4">
        <f t="shared" si="5"/>
        <v>0</v>
      </c>
      <c r="E78" s="4">
        <f t="shared" si="7"/>
        <v>0</v>
      </c>
      <c r="G78" s="6">
        <f>SUM(B67:B78)</f>
        <v>0</v>
      </c>
      <c r="H78" s="6">
        <f>SUM(C67:C78)</f>
        <v>0</v>
      </c>
    </row>
    <row r="79" spans="1:5" ht="13.5">
      <c r="A79">
        <v>73</v>
      </c>
      <c r="B79" s="4">
        <f t="shared" si="4"/>
        <v>0</v>
      </c>
      <c r="C79" s="4">
        <f t="shared" si="6"/>
        <v>0</v>
      </c>
      <c r="D79" s="4">
        <f t="shared" si="5"/>
        <v>0</v>
      </c>
      <c r="E79" s="4">
        <f t="shared" si="7"/>
        <v>0</v>
      </c>
    </row>
    <row r="80" spans="1:5" ht="13.5">
      <c r="A80">
        <v>74</v>
      </c>
      <c r="B80" s="4">
        <f t="shared" si="4"/>
        <v>0</v>
      </c>
      <c r="C80" s="4">
        <f t="shared" si="6"/>
        <v>0</v>
      </c>
      <c r="D80" s="4">
        <f t="shared" si="5"/>
        <v>0</v>
      </c>
      <c r="E80" s="4">
        <f t="shared" si="7"/>
        <v>0</v>
      </c>
    </row>
    <row r="81" spans="1:5" ht="13.5">
      <c r="A81">
        <v>75</v>
      </c>
      <c r="B81" s="4">
        <f t="shared" si="4"/>
        <v>0</v>
      </c>
      <c r="C81" s="4">
        <f t="shared" si="6"/>
        <v>0</v>
      </c>
      <c r="D81" s="4">
        <f t="shared" si="5"/>
        <v>0</v>
      </c>
      <c r="E81" s="4">
        <f t="shared" si="7"/>
        <v>0</v>
      </c>
    </row>
    <row r="82" spans="1:5" ht="13.5">
      <c r="A82">
        <v>76</v>
      </c>
      <c r="B82" s="4">
        <f t="shared" si="4"/>
        <v>0</v>
      </c>
      <c r="C82" s="4">
        <f t="shared" si="6"/>
        <v>0</v>
      </c>
      <c r="D82" s="4">
        <f t="shared" si="5"/>
        <v>0</v>
      </c>
      <c r="E82" s="4">
        <f t="shared" si="7"/>
        <v>0</v>
      </c>
    </row>
    <row r="83" spans="1:5" ht="13.5">
      <c r="A83">
        <v>77</v>
      </c>
      <c r="B83" s="4">
        <f t="shared" si="4"/>
        <v>0</v>
      </c>
      <c r="C83" s="4">
        <f t="shared" si="6"/>
        <v>0</v>
      </c>
      <c r="D83" s="4">
        <f t="shared" si="5"/>
        <v>0</v>
      </c>
      <c r="E83" s="4">
        <f t="shared" si="7"/>
        <v>0</v>
      </c>
    </row>
    <row r="84" spans="1:5" ht="13.5">
      <c r="A84">
        <v>78</v>
      </c>
      <c r="B84" s="4">
        <f t="shared" si="4"/>
        <v>0</v>
      </c>
      <c r="C84" s="4">
        <f t="shared" si="6"/>
        <v>0</v>
      </c>
      <c r="D84" s="4">
        <f t="shared" si="5"/>
        <v>0</v>
      </c>
      <c r="E84" s="4">
        <f t="shared" si="7"/>
        <v>0</v>
      </c>
    </row>
    <row r="85" spans="1:5" ht="13.5">
      <c r="A85">
        <v>79</v>
      </c>
      <c r="B85" s="4">
        <f t="shared" si="4"/>
        <v>0</v>
      </c>
      <c r="C85" s="4">
        <f t="shared" si="6"/>
        <v>0</v>
      </c>
      <c r="D85" s="4">
        <f t="shared" si="5"/>
        <v>0</v>
      </c>
      <c r="E85" s="4">
        <f t="shared" si="7"/>
        <v>0</v>
      </c>
    </row>
    <row r="86" spans="1:5" ht="13.5">
      <c r="A86">
        <v>80</v>
      </c>
      <c r="B86" s="4">
        <f t="shared" si="4"/>
        <v>0</v>
      </c>
      <c r="C86" s="4">
        <f t="shared" si="6"/>
        <v>0</v>
      </c>
      <c r="D86" s="4">
        <f t="shared" si="5"/>
        <v>0</v>
      </c>
      <c r="E86" s="4">
        <f t="shared" si="7"/>
        <v>0</v>
      </c>
    </row>
    <row r="87" spans="1:5" ht="13.5">
      <c r="A87">
        <v>81</v>
      </c>
      <c r="B87" s="4">
        <f t="shared" si="4"/>
        <v>0</v>
      </c>
      <c r="C87" s="4">
        <f t="shared" si="6"/>
        <v>0</v>
      </c>
      <c r="D87" s="4">
        <f t="shared" si="5"/>
        <v>0</v>
      </c>
      <c r="E87" s="4">
        <f t="shared" si="7"/>
        <v>0</v>
      </c>
    </row>
    <row r="88" spans="1:5" ht="13.5">
      <c r="A88">
        <v>82</v>
      </c>
      <c r="B88" s="4">
        <f t="shared" si="4"/>
        <v>0</v>
      </c>
      <c r="C88" s="4">
        <f t="shared" si="6"/>
        <v>0</v>
      </c>
      <c r="D88" s="4">
        <f t="shared" si="5"/>
        <v>0</v>
      </c>
      <c r="E88" s="4">
        <f t="shared" si="7"/>
        <v>0</v>
      </c>
    </row>
    <row r="89" spans="1:5" ht="13.5">
      <c r="A89">
        <v>83</v>
      </c>
      <c r="B89" s="4">
        <f t="shared" si="4"/>
        <v>0</v>
      </c>
      <c r="C89" s="4">
        <f t="shared" si="6"/>
        <v>0</v>
      </c>
      <c r="D89" s="4">
        <f t="shared" si="5"/>
        <v>0</v>
      </c>
      <c r="E89" s="4">
        <f t="shared" si="7"/>
        <v>0</v>
      </c>
    </row>
    <row r="90" spans="1:8" ht="13.5">
      <c r="A90">
        <v>84</v>
      </c>
      <c r="B90" s="4">
        <f t="shared" si="4"/>
        <v>0</v>
      </c>
      <c r="C90" s="4">
        <f t="shared" si="6"/>
        <v>0</v>
      </c>
      <c r="D90" s="4">
        <f t="shared" si="5"/>
        <v>0</v>
      </c>
      <c r="E90" s="4">
        <f t="shared" si="7"/>
        <v>0</v>
      </c>
      <c r="G90" s="6">
        <f>SUM(B79:B90)</f>
        <v>0</v>
      </c>
      <c r="H90" s="6">
        <f>SUM(C79:C90)</f>
        <v>0</v>
      </c>
    </row>
    <row r="91" spans="1:5" ht="13.5">
      <c r="A91">
        <v>85</v>
      </c>
      <c r="B91" s="4">
        <f t="shared" si="4"/>
        <v>0</v>
      </c>
      <c r="C91" s="4">
        <f t="shared" si="6"/>
        <v>0</v>
      </c>
      <c r="D91" s="4">
        <f t="shared" si="5"/>
        <v>0</v>
      </c>
      <c r="E91" s="4">
        <f t="shared" si="7"/>
        <v>0</v>
      </c>
    </row>
    <row r="92" spans="1:5" ht="13.5">
      <c r="A92">
        <v>86</v>
      </c>
      <c r="B92" s="4">
        <f t="shared" si="4"/>
        <v>0</v>
      </c>
      <c r="C92" s="4">
        <f t="shared" si="6"/>
        <v>0</v>
      </c>
      <c r="D92" s="4">
        <f t="shared" si="5"/>
        <v>0</v>
      </c>
      <c r="E92" s="4">
        <f t="shared" si="7"/>
        <v>0</v>
      </c>
    </row>
    <row r="93" spans="1:5" ht="13.5">
      <c r="A93">
        <v>87</v>
      </c>
      <c r="B93" s="4">
        <f t="shared" si="4"/>
        <v>0</v>
      </c>
      <c r="C93" s="4">
        <f t="shared" si="6"/>
        <v>0</v>
      </c>
      <c r="D93" s="4">
        <f t="shared" si="5"/>
        <v>0</v>
      </c>
      <c r="E93" s="4">
        <f t="shared" si="7"/>
        <v>0</v>
      </c>
    </row>
    <row r="94" spans="1:5" ht="13.5">
      <c r="A94">
        <v>88</v>
      </c>
      <c r="B94" s="4">
        <f t="shared" si="4"/>
        <v>0</v>
      </c>
      <c r="C94" s="4">
        <f t="shared" si="6"/>
        <v>0</v>
      </c>
      <c r="D94" s="4">
        <f t="shared" si="5"/>
        <v>0</v>
      </c>
      <c r="E94" s="4">
        <f t="shared" si="7"/>
        <v>0</v>
      </c>
    </row>
    <row r="95" spans="1:5" ht="13.5">
      <c r="A95">
        <v>89</v>
      </c>
      <c r="B95" s="4">
        <f t="shared" si="4"/>
        <v>0</v>
      </c>
      <c r="C95" s="4">
        <f t="shared" si="6"/>
        <v>0</v>
      </c>
      <c r="D95" s="4">
        <f t="shared" si="5"/>
        <v>0</v>
      </c>
      <c r="E95" s="4">
        <f t="shared" si="7"/>
        <v>0</v>
      </c>
    </row>
    <row r="96" spans="1:5" ht="13.5">
      <c r="A96">
        <v>90</v>
      </c>
      <c r="B96" s="4">
        <f t="shared" si="4"/>
        <v>0</v>
      </c>
      <c r="C96" s="4">
        <f t="shared" si="6"/>
        <v>0</v>
      </c>
      <c r="D96" s="4">
        <f t="shared" si="5"/>
        <v>0</v>
      </c>
      <c r="E96" s="4">
        <f t="shared" si="7"/>
        <v>0</v>
      </c>
    </row>
    <row r="97" spans="1:5" ht="13.5">
      <c r="A97">
        <v>91</v>
      </c>
      <c r="B97" s="4">
        <f t="shared" si="4"/>
        <v>0</v>
      </c>
      <c r="C97" s="4">
        <f t="shared" si="6"/>
        <v>0</v>
      </c>
      <c r="D97" s="4">
        <f t="shared" si="5"/>
        <v>0</v>
      </c>
      <c r="E97" s="4">
        <f t="shared" si="7"/>
        <v>0</v>
      </c>
    </row>
    <row r="98" spans="1:5" ht="13.5">
      <c r="A98">
        <v>92</v>
      </c>
      <c r="B98" s="4">
        <f t="shared" si="4"/>
        <v>0</v>
      </c>
      <c r="C98" s="4">
        <f t="shared" si="6"/>
        <v>0</v>
      </c>
      <c r="D98" s="4">
        <f t="shared" si="5"/>
        <v>0</v>
      </c>
      <c r="E98" s="4">
        <f t="shared" si="7"/>
        <v>0</v>
      </c>
    </row>
    <row r="99" spans="1:5" ht="13.5">
      <c r="A99">
        <v>93</v>
      </c>
      <c r="B99" s="4">
        <f t="shared" si="4"/>
        <v>0</v>
      </c>
      <c r="C99" s="4">
        <f t="shared" si="6"/>
        <v>0</v>
      </c>
      <c r="D99" s="4">
        <f t="shared" si="5"/>
        <v>0</v>
      </c>
      <c r="E99" s="4">
        <f t="shared" si="7"/>
        <v>0</v>
      </c>
    </row>
    <row r="100" spans="1:5" ht="13.5">
      <c r="A100">
        <v>94</v>
      </c>
      <c r="B100" s="4">
        <f t="shared" si="4"/>
        <v>0</v>
      </c>
      <c r="C100" s="4">
        <f t="shared" si="6"/>
        <v>0</v>
      </c>
      <c r="D100" s="4">
        <f t="shared" si="5"/>
        <v>0</v>
      </c>
      <c r="E100" s="4">
        <f t="shared" si="7"/>
        <v>0</v>
      </c>
    </row>
    <row r="101" spans="1:5" ht="13.5">
      <c r="A101">
        <v>95</v>
      </c>
      <c r="B101" s="4">
        <f t="shared" si="4"/>
        <v>0</v>
      </c>
      <c r="C101" s="4">
        <f t="shared" si="6"/>
        <v>0</v>
      </c>
      <c r="D101" s="4">
        <f t="shared" si="5"/>
        <v>0</v>
      </c>
      <c r="E101" s="4">
        <f t="shared" si="7"/>
        <v>0</v>
      </c>
    </row>
    <row r="102" spans="1:8" ht="13.5">
      <c r="A102">
        <v>96</v>
      </c>
      <c r="B102" s="4">
        <f t="shared" si="4"/>
        <v>0</v>
      </c>
      <c r="C102" s="4">
        <f t="shared" si="6"/>
        <v>0</v>
      </c>
      <c r="D102" s="4">
        <f t="shared" si="5"/>
        <v>0</v>
      </c>
      <c r="E102" s="4">
        <f t="shared" si="7"/>
        <v>0</v>
      </c>
      <c r="G102" s="6">
        <f>SUM(B91:B102)</f>
        <v>0</v>
      </c>
      <c r="H102" s="6">
        <f>SUM(C91:C102)</f>
        <v>0</v>
      </c>
    </row>
    <row r="103" spans="1:5" ht="13.5">
      <c r="A103">
        <v>97</v>
      </c>
      <c r="B103" s="4">
        <f t="shared" si="4"/>
        <v>0</v>
      </c>
      <c r="C103" s="4">
        <f t="shared" si="6"/>
        <v>0</v>
      </c>
      <c r="D103" s="4">
        <f t="shared" si="5"/>
        <v>0</v>
      </c>
      <c r="E103" s="4">
        <f t="shared" si="7"/>
        <v>0</v>
      </c>
    </row>
    <row r="104" spans="1:5" ht="13.5">
      <c r="A104">
        <v>98</v>
      </c>
      <c r="B104" s="4">
        <f t="shared" si="4"/>
        <v>0</v>
      </c>
      <c r="C104" s="4">
        <f t="shared" si="6"/>
        <v>0</v>
      </c>
      <c r="D104" s="4">
        <f t="shared" si="5"/>
        <v>0</v>
      </c>
      <c r="E104" s="4">
        <f t="shared" si="7"/>
        <v>0</v>
      </c>
    </row>
    <row r="105" spans="1:5" ht="13.5">
      <c r="A105">
        <v>99</v>
      </c>
      <c r="B105" s="4">
        <f t="shared" si="4"/>
        <v>0</v>
      </c>
      <c r="C105" s="4">
        <f t="shared" si="6"/>
        <v>0</v>
      </c>
      <c r="D105" s="4">
        <f t="shared" si="5"/>
        <v>0</v>
      </c>
      <c r="E105" s="4">
        <f t="shared" si="7"/>
        <v>0</v>
      </c>
    </row>
    <row r="106" spans="1:5" ht="13.5">
      <c r="A106">
        <v>100</v>
      </c>
      <c r="B106" s="4">
        <f t="shared" si="4"/>
        <v>0</v>
      </c>
      <c r="C106" s="4">
        <f t="shared" si="6"/>
        <v>0</v>
      </c>
      <c r="D106" s="4">
        <f t="shared" si="5"/>
        <v>0</v>
      </c>
      <c r="E106" s="4">
        <f t="shared" si="7"/>
        <v>0</v>
      </c>
    </row>
    <row r="107" spans="1:5" ht="13.5">
      <c r="A107">
        <v>101</v>
      </c>
      <c r="B107" s="4">
        <f t="shared" si="4"/>
        <v>0</v>
      </c>
      <c r="C107" s="4">
        <f t="shared" si="6"/>
        <v>0</v>
      </c>
      <c r="D107" s="4">
        <f t="shared" si="5"/>
        <v>0</v>
      </c>
      <c r="E107" s="4">
        <f t="shared" si="7"/>
        <v>0</v>
      </c>
    </row>
    <row r="108" spans="1:5" ht="13.5">
      <c r="A108">
        <v>102</v>
      </c>
      <c r="B108" s="4">
        <f t="shared" si="4"/>
        <v>0</v>
      </c>
      <c r="C108" s="4">
        <f t="shared" si="6"/>
        <v>0</v>
      </c>
      <c r="D108" s="4">
        <f t="shared" si="5"/>
        <v>0</v>
      </c>
      <c r="E108" s="4">
        <f t="shared" si="7"/>
        <v>0</v>
      </c>
    </row>
    <row r="109" spans="1:5" ht="13.5">
      <c r="A109">
        <v>103</v>
      </c>
      <c r="B109" s="4">
        <f t="shared" si="4"/>
        <v>0</v>
      </c>
      <c r="C109" s="4">
        <f t="shared" si="6"/>
        <v>0</v>
      </c>
      <c r="D109" s="4">
        <f t="shared" si="5"/>
        <v>0</v>
      </c>
      <c r="E109" s="4">
        <f t="shared" si="7"/>
        <v>0</v>
      </c>
    </row>
    <row r="110" spans="1:5" ht="13.5">
      <c r="A110">
        <v>104</v>
      </c>
      <c r="B110" s="4">
        <f t="shared" si="4"/>
        <v>0</v>
      </c>
      <c r="C110" s="4">
        <f t="shared" si="6"/>
        <v>0</v>
      </c>
      <c r="D110" s="4">
        <f t="shared" si="5"/>
        <v>0</v>
      </c>
      <c r="E110" s="4">
        <f t="shared" si="7"/>
        <v>0</v>
      </c>
    </row>
    <row r="111" spans="1:5" ht="13.5">
      <c r="A111">
        <v>105</v>
      </c>
      <c r="B111" s="4">
        <f t="shared" si="4"/>
        <v>0</v>
      </c>
      <c r="C111" s="4">
        <f t="shared" si="6"/>
        <v>0</v>
      </c>
      <c r="D111" s="4">
        <f t="shared" si="5"/>
        <v>0</v>
      </c>
      <c r="E111" s="4">
        <f t="shared" si="7"/>
        <v>0</v>
      </c>
    </row>
    <row r="112" spans="1:5" ht="13.5">
      <c r="A112">
        <v>106</v>
      </c>
      <c r="B112" s="4">
        <f t="shared" si="4"/>
        <v>0</v>
      </c>
      <c r="C112" s="4">
        <f t="shared" si="6"/>
        <v>0</v>
      </c>
      <c r="D112" s="4">
        <f t="shared" si="5"/>
        <v>0</v>
      </c>
      <c r="E112" s="4">
        <f t="shared" si="7"/>
        <v>0</v>
      </c>
    </row>
    <row r="113" spans="1:5" ht="13.5">
      <c r="A113">
        <v>107</v>
      </c>
      <c r="B113" s="4">
        <f t="shared" si="4"/>
        <v>0</v>
      </c>
      <c r="C113" s="4">
        <f t="shared" si="6"/>
        <v>0</v>
      </c>
      <c r="D113" s="4">
        <f t="shared" si="5"/>
        <v>0</v>
      </c>
      <c r="E113" s="4">
        <f t="shared" si="7"/>
        <v>0</v>
      </c>
    </row>
    <row r="114" spans="1:8" ht="13.5">
      <c r="A114">
        <v>108</v>
      </c>
      <c r="B114" s="4">
        <f t="shared" si="4"/>
        <v>0</v>
      </c>
      <c r="C114" s="4">
        <f t="shared" si="6"/>
        <v>0</v>
      </c>
      <c r="D114" s="4">
        <f t="shared" si="5"/>
        <v>0</v>
      </c>
      <c r="E114" s="4">
        <f t="shared" si="7"/>
        <v>0</v>
      </c>
      <c r="G114" s="6">
        <f>SUM(B103:B114)</f>
        <v>0</v>
      </c>
      <c r="H114" s="6">
        <f>SUM(C103:C114)</f>
        <v>0</v>
      </c>
    </row>
    <row r="115" spans="1:5" ht="13.5">
      <c r="A115">
        <v>109</v>
      </c>
      <c r="B115" s="4">
        <f t="shared" si="4"/>
        <v>0</v>
      </c>
      <c r="C115" s="4">
        <f t="shared" si="6"/>
        <v>0</v>
      </c>
      <c r="D115" s="4">
        <f t="shared" si="5"/>
        <v>0</v>
      </c>
      <c r="E115" s="4">
        <f t="shared" si="7"/>
        <v>0</v>
      </c>
    </row>
    <row r="116" spans="1:5" ht="13.5">
      <c r="A116">
        <v>110</v>
      </c>
      <c r="B116" s="4">
        <f t="shared" si="4"/>
        <v>0</v>
      </c>
      <c r="C116" s="4">
        <f t="shared" si="6"/>
        <v>0</v>
      </c>
      <c r="D116" s="4">
        <f t="shared" si="5"/>
        <v>0</v>
      </c>
      <c r="E116" s="4">
        <f t="shared" si="7"/>
        <v>0</v>
      </c>
    </row>
    <row r="117" spans="1:5" ht="13.5">
      <c r="A117">
        <v>111</v>
      </c>
      <c r="B117" s="4">
        <f t="shared" si="4"/>
        <v>0</v>
      </c>
      <c r="C117" s="4">
        <f t="shared" si="6"/>
        <v>0</v>
      </c>
      <c r="D117" s="4">
        <f t="shared" si="5"/>
        <v>0</v>
      </c>
      <c r="E117" s="4">
        <f t="shared" si="7"/>
        <v>0</v>
      </c>
    </row>
    <row r="118" spans="1:5" ht="13.5">
      <c r="A118">
        <v>112</v>
      </c>
      <c r="B118" s="4">
        <f t="shared" si="4"/>
        <v>0</v>
      </c>
      <c r="C118" s="4">
        <f t="shared" si="6"/>
        <v>0</v>
      </c>
      <c r="D118" s="4">
        <f t="shared" si="5"/>
        <v>0</v>
      </c>
      <c r="E118" s="4">
        <f t="shared" si="7"/>
        <v>0</v>
      </c>
    </row>
    <row r="119" spans="1:5" ht="13.5">
      <c r="A119">
        <v>113</v>
      </c>
      <c r="B119" s="4">
        <f t="shared" si="4"/>
        <v>0</v>
      </c>
      <c r="C119" s="4">
        <f t="shared" si="6"/>
        <v>0</v>
      </c>
      <c r="D119" s="4">
        <f t="shared" si="5"/>
        <v>0</v>
      </c>
      <c r="E119" s="4">
        <f t="shared" si="7"/>
        <v>0</v>
      </c>
    </row>
    <row r="120" spans="1:5" ht="13.5">
      <c r="A120">
        <v>114</v>
      </c>
      <c r="B120" s="4">
        <f t="shared" si="4"/>
        <v>0</v>
      </c>
      <c r="C120" s="4">
        <f t="shared" si="6"/>
        <v>0</v>
      </c>
      <c r="D120" s="4">
        <f t="shared" si="5"/>
        <v>0</v>
      </c>
      <c r="E120" s="4">
        <f t="shared" si="7"/>
        <v>0</v>
      </c>
    </row>
    <row r="121" spans="1:5" ht="13.5">
      <c r="A121">
        <v>115</v>
      </c>
      <c r="B121" s="4">
        <f t="shared" si="4"/>
        <v>0</v>
      </c>
      <c r="C121" s="4">
        <f t="shared" si="6"/>
        <v>0</v>
      </c>
      <c r="D121" s="4">
        <f t="shared" si="5"/>
        <v>0</v>
      </c>
      <c r="E121" s="4">
        <f t="shared" si="7"/>
        <v>0</v>
      </c>
    </row>
    <row r="122" spans="1:5" ht="13.5">
      <c r="A122">
        <v>116</v>
      </c>
      <c r="B122" s="4">
        <f t="shared" si="4"/>
        <v>0</v>
      </c>
      <c r="C122" s="4">
        <f t="shared" si="6"/>
        <v>0</v>
      </c>
      <c r="D122" s="4">
        <f t="shared" si="5"/>
        <v>0</v>
      </c>
      <c r="E122" s="4">
        <f t="shared" si="7"/>
        <v>0</v>
      </c>
    </row>
    <row r="123" spans="1:5" ht="13.5">
      <c r="A123">
        <v>117</v>
      </c>
      <c r="B123" s="4">
        <f t="shared" si="4"/>
        <v>0</v>
      </c>
      <c r="C123" s="4">
        <f t="shared" si="6"/>
        <v>0</v>
      </c>
      <c r="D123" s="4">
        <f t="shared" si="5"/>
        <v>0</v>
      </c>
      <c r="E123" s="4">
        <f t="shared" si="7"/>
        <v>0</v>
      </c>
    </row>
    <row r="124" spans="1:5" ht="13.5">
      <c r="A124">
        <v>118</v>
      </c>
      <c r="B124" s="4">
        <f t="shared" si="4"/>
        <v>0</v>
      </c>
      <c r="C124" s="4">
        <f t="shared" si="6"/>
        <v>0</v>
      </c>
      <c r="D124" s="4">
        <f t="shared" si="5"/>
        <v>0</v>
      </c>
      <c r="E124" s="4">
        <f t="shared" si="7"/>
        <v>0</v>
      </c>
    </row>
    <row r="125" spans="1:5" ht="13.5">
      <c r="A125">
        <v>119</v>
      </c>
      <c r="B125" s="4">
        <f t="shared" si="4"/>
        <v>0</v>
      </c>
      <c r="C125" s="4">
        <f t="shared" si="6"/>
        <v>0</v>
      </c>
      <c r="D125" s="4">
        <f t="shared" si="5"/>
        <v>0</v>
      </c>
      <c r="E125" s="4">
        <f t="shared" si="7"/>
        <v>0</v>
      </c>
    </row>
    <row r="126" spans="1:8" ht="13.5">
      <c r="A126">
        <v>120</v>
      </c>
      <c r="B126" s="4">
        <f t="shared" si="4"/>
        <v>0</v>
      </c>
      <c r="C126" s="4">
        <f t="shared" si="6"/>
        <v>0</v>
      </c>
      <c r="D126" s="4">
        <f t="shared" si="5"/>
        <v>0</v>
      </c>
      <c r="E126" s="4">
        <f t="shared" si="7"/>
        <v>0</v>
      </c>
      <c r="G126" s="6">
        <f>SUM(B115:B126)</f>
        <v>0</v>
      </c>
      <c r="H126" s="6">
        <f>SUM(C115:C126)</f>
        <v>0</v>
      </c>
    </row>
    <row r="127" spans="1:5" ht="13.5">
      <c r="A127">
        <v>121</v>
      </c>
      <c r="B127" s="4">
        <f t="shared" si="4"/>
        <v>0</v>
      </c>
      <c r="C127" s="4">
        <f t="shared" si="6"/>
        <v>0</v>
      </c>
      <c r="D127" s="4">
        <f t="shared" si="5"/>
        <v>0</v>
      </c>
      <c r="E127" s="4">
        <f t="shared" si="7"/>
        <v>0</v>
      </c>
    </row>
    <row r="128" spans="1:5" ht="13.5">
      <c r="A128">
        <v>122</v>
      </c>
      <c r="B128" s="4">
        <f t="shared" si="4"/>
        <v>0</v>
      </c>
      <c r="C128" s="4">
        <f t="shared" si="6"/>
        <v>0</v>
      </c>
      <c r="D128" s="4">
        <f t="shared" si="5"/>
        <v>0</v>
      </c>
      <c r="E128" s="4">
        <f t="shared" si="7"/>
        <v>0</v>
      </c>
    </row>
    <row r="129" spans="1:5" ht="13.5">
      <c r="A129">
        <v>123</v>
      </c>
      <c r="B129" s="4">
        <f t="shared" si="4"/>
        <v>0</v>
      </c>
      <c r="C129" s="4">
        <f t="shared" si="6"/>
        <v>0</v>
      </c>
      <c r="D129" s="4">
        <f t="shared" si="5"/>
        <v>0</v>
      </c>
      <c r="E129" s="4">
        <f t="shared" si="7"/>
        <v>0</v>
      </c>
    </row>
    <row r="130" spans="1:5" ht="13.5">
      <c r="A130">
        <v>124</v>
      </c>
      <c r="B130" s="4">
        <f t="shared" si="4"/>
        <v>0</v>
      </c>
      <c r="C130" s="4">
        <f t="shared" si="6"/>
        <v>0</v>
      </c>
      <c r="D130" s="4">
        <f t="shared" si="5"/>
        <v>0</v>
      </c>
      <c r="E130" s="4">
        <f t="shared" si="7"/>
        <v>0</v>
      </c>
    </row>
    <row r="131" spans="1:5" ht="13.5">
      <c r="A131">
        <v>125</v>
      </c>
      <c r="B131" s="4">
        <f t="shared" si="4"/>
        <v>0</v>
      </c>
      <c r="C131" s="4">
        <f t="shared" si="6"/>
        <v>0</v>
      </c>
      <c r="D131" s="4">
        <f t="shared" si="5"/>
        <v>0</v>
      </c>
      <c r="E131" s="4">
        <f t="shared" si="7"/>
        <v>0</v>
      </c>
    </row>
    <row r="132" spans="1:5" ht="13.5">
      <c r="A132">
        <v>126</v>
      </c>
      <c r="B132" s="4">
        <f t="shared" si="4"/>
        <v>0</v>
      </c>
      <c r="C132" s="4">
        <f t="shared" si="6"/>
        <v>0</v>
      </c>
      <c r="D132" s="4">
        <f t="shared" si="5"/>
        <v>0</v>
      </c>
      <c r="E132" s="4">
        <f t="shared" si="7"/>
        <v>0</v>
      </c>
    </row>
    <row r="133" spans="1:5" ht="13.5">
      <c r="A133">
        <v>127</v>
      </c>
      <c r="B133" s="4">
        <f t="shared" si="4"/>
        <v>0</v>
      </c>
      <c r="C133" s="4">
        <f t="shared" si="6"/>
        <v>0</v>
      </c>
      <c r="D133" s="4">
        <f t="shared" si="5"/>
        <v>0</v>
      </c>
      <c r="E133" s="4">
        <f t="shared" si="7"/>
        <v>0</v>
      </c>
    </row>
    <row r="134" spans="1:5" ht="13.5">
      <c r="A134">
        <v>128</v>
      </c>
      <c r="B134" s="4">
        <f t="shared" si="4"/>
        <v>0</v>
      </c>
      <c r="C134" s="4">
        <f t="shared" si="6"/>
        <v>0</v>
      </c>
      <c r="D134" s="4">
        <f t="shared" si="5"/>
        <v>0</v>
      </c>
      <c r="E134" s="4">
        <f t="shared" si="7"/>
        <v>0</v>
      </c>
    </row>
    <row r="135" spans="1:5" ht="13.5">
      <c r="A135">
        <v>129</v>
      </c>
      <c r="B135" s="4">
        <f aca="true" t="shared" si="8" ref="B135:B198">IF(A135&gt;$C$4*12,0,-$C$3/$C$4/12)</f>
        <v>0</v>
      </c>
      <c r="C135" s="4">
        <f t="shared" si="6"/>
        <v>0</v>
      </c>
      <c r="D135" s="4">
        <f aca="true" t="shared" si="9" ref="D135:D198">SUM(B135:C135)</f>
        <v>0</v>
      </c>
      <c r="E135" s="4">
        <f t="shared" si="7"/>
        <v>0</v>
      </c>
    </row>
    <row r="136" spans="1:5" ht="13.5">
      <c r="A136">
        <v>130</v>
      </c>
      <c r="B136" s="4">
        <f t="shared" si="8"/>
        <v>0</v>
      </c>
      <c r="C136" s="4">
        <f aca="true" t="shared" si="10" ref="C136:C199">IF(A136&gt;$C$4*12,0,-E135*$C$2/100/12)</f>
        <v>0</v>
      </c>
      <c r="D136" s="4">
        <f t="shared" si="9"/>
        <v>0</v>
      </c>
      <c r="E136" s="4">
        <f aca="true" t="shared" si="11" ref="E136:E199">E135+B136</f>
        <v>0</v>
      </c>
    </row>
    <row r="137" spans="1:5" ht="13.5">
      <c r="A137">
        <v>131</v>
      </c>
      <c r="B137" s="4">
        <f t="shared" si="8"/>
        <v>0</v>
      </c>
      <c r="C137" s="4">
        <f t="shared" si="10"/>
        <v>0</v>
      </c>
      <c r="D137" s="4">
        <f t="shared" si="9"/>
        <v>0</v>
      </c>
      <c r="E137" s="4">
        <f t="shared" si="11"/>
        <v>0</v>
      </c>
    </row>
    <row r="138" spans="1:8" ht="13.5">
      <c r="A138">
        <v>132</v>
      </c>
      <c r="B138" s="4">
        <f t="shared" si="8"/>
        <v>0</v>
      </c>
      <c r="C138" s="4">
        <f t="shared" si="10"/>
        <v>0</v>
      </c>
      <c r="D138" s="4">
        <f t="shared" si="9"/>
        <v>0</v>
      </c>
      <c r="E138" s="4">
        <f t="shared" si="11"/>
        <v>0</v>
      </c>
      <c r="G138" s="6">
        <f>SUM(B127:B138)</f>
        <v>0</v>
      </c>
      <c r="H138" s="6">
        <f>SUM(C127:C138)</f>
        <v>0</v>
      </c>
    </row>
    <row r="139" spans="1:5" ht="13.5">
      <c r="A139">
        <v>133</v>
      </c>
      <c r="B139" s="4">
        <f t="shared" si="8"/>
        <v>0</v>
      </c>
      <c r="C139" s="4">
        <f t="shared" si="10"/>
        <v>0</v>
      </c>
      <c r="D139" s="4">
        <f t="shared" si="9"/>
        <v>0</v>
      </c>
      <c r="E139" s="4">
        <f t="shared" si="11"/>
        <v>0</v>
      </c>
    </row>
    <row r="140" spans="1:5" ht="13.5">
      <c r="A140">
        <v>134</v>
      </c>
      <c r="B140" s="4">
        <f t="shared" si="8"/>
        <v>0</v>
      </c>
      <c r="C140" s="4">
        <f t="shared" si="10"/>
        <v>0</v>
      </c>
      <c r="D140" s="4">
        <f t="shared" si="9"/>
        <v>0</v>
      </c>
      <c r="E140" s="4">
        <f t="shared" si="11"/>
        <v>0</v>
      </c>
    </row>
    <row r="141" spans="1:5" ht="13.5">
      <c r="A141">
        <v>135</v>
      </c>
      <c r="B141" s="4">
        <f t="shared" si="8"/>
        <v>0</v>
      </c>
      <c r="C141" s="4">
        <f t="shared" si="10"/>
        <v>0</v>
      </c>
      <c r="D141" s="4">
        <f t="shared" si="9"/>
        <v>0</v>
      </c>
      <c r="E141" s="4">
        <f t="shared" si="11"/>
        <v>0</v>
      </c>
    </row>
    <row r="142" spans="1:5" ht="13.5">
      <c r="A142">
        <v>136</v>
      </c>
      <c r="B142" s="4">
        <f t="shared" si="8"/>
        <v>0</v>
      </c>
      <c r="C142" s="4">
        <f t="shared" si="10"/>
        <v>0</v>
      </c>
      <c r="D142" s="4">
        <f t="shared" si="9"/>
        <v>0</v>
      </c>
      <c r="E142" s="4">
        <f t="shared" si="11"/>
        <v>0</v>
      </c>
    </row>
    <row r="143" spans="1:5" ht="13.5">
      <c r="A143">
        <v>137</v>
      </c>
      <c r="B143" s="4">
        <f t="shared" si="8"/>
        <v>0</v>
      </c>
      <c r="C143" s="4">
        <f t="shared" si="10"/>
        <v>0</v>
      </c>
      <c r="D143" s="4">
        <f t="shared" si="9"/>
        <v>0</v>
      </c>
      <c r="E143" s="4">
        <f t="shared" si="11"/>
        <v>0</v>
      </c>
    </row>
    <row r="144" spans="1:5" ht="13.5">
      <c r="A144">
        <v>138</v>
      </c>
      <c r="B144" s="4">
        <f t="shared" si="8"/>
        <v>0</v>
      </c>
      <c r="C144" s="4">
        <f t="shared" si="10"/>
        <v>0</v>
      </c>
      <c r="D144" s="4">
        <f t="shared" si="9"/>
        <v>0</v>
      </c>
      <c r="E144" s="4">
        <f t="shared" si="11"/>
        <v>0</v>
      </c>
    </row>
    <row r="145" spans="1:5" ht="13.5">
      <c r="A145">
        <v>139</v>
      </c>
      <c r="B145" s="4">
        <f t="shared" si="8"/>
        <v>0</v>
      </c>
      <c r="C145" s="4">
        <f t="shared" si="10"/>
        <v>0</v>
      </c>
      <c r="D145" s="4">
        <f t="shared" si="9"/>
        <v>0</v>
      </c>
      <c r="E145" s="4">
        <f t="shared" si="11"/>
        <v>0</v>
      </c>
    </row>
    <row r="146" spans="1:5" ht="13.5">
      <c r="A146">
        <v>140</v>
      </c>
      <c r="B146" s="4">
        <f t="shared" si="8"/>
        <v>0</v>
      </c>
      <c r="C146" s="4">
        <f t="shared" si="10"/>
        <v>0</v>
      </c>
      <c r="D146" s="4">
        <f t="shared" si="9"/>
        <v>0</v>
      </c>
      <c r="E146" s="4">
        <f t="shared" si="11"/>
        <v>0</v>
      </c>
    </row>
    <row r="147" spans="1:5" ht="13.5">
      <c r="A147">
        <v>141</v>
      </c>
      <c r="B147" s="4">
        <f t="shared" si="8"/>
        <v>0</v>
      </c>
      <c r="C147" s="4">
        <f t="shared" si="10"/>
        <v>0</v>
      </c>
      <c r="D147" s="4">
        <f t="shared" si="9"/>
        <v>0</v>
      </c>
      <c r="E147" s="4">
        <f t="shared" si="11"/>
        <v>0</v>
      </c>
    </row>
    <row r="148" spans="1:5" ht="13.5">
      <c r="A148">
        <v>142</v>
      </c>
      <c r="B148" s="4">
        <f t="shared" si="8"/>
        <v>0</v>
      </c>
      <c r="C148" s="4">
        <f t="shared" si="10"/>
        <v>0</v>
      </c>
      <c r="D148" s="4">
        <f t="shared" si="9"/>
        <v>0</v>
      </c>
      <c r="E148" s="4">
        <f t="shared" si="11"/>
        <v>0</v>
      </c>
    </row>
    <row r="149" spans="1:5" ht="13.5">
      <c r="A149">
        <v>143</v>
      </c>
      <c r="B149" s="4">
        <f t="shared" si="8"/>
        <v>0</v>
      </c>
      <c r="C149" s="4">
        <f t="shared" si="10"/>
        <v>0</v>
      </c>
      <c r="D149" s="4">
        <f t="shared" si="9"/>
        <v>0</v>
      </c>
      <c r="E149" s="4">
        <f t="shared" si="11"/>
        <v>0</v>
      </c>
    </row>
    <row r="150" spans="1:8" ht="13.5">
      <c r="A150">
        <v>144</v>
      </c>
      <c r="B150" s="4">
        <f t="shared" si="8"/>
        <v>0</v>
      </c>
      <c r="C150" s="4">
        <f t="shared" si="10"/>
        <v>0</v>
      </c>
      <c r="D150" s="4">
        <f t="shared" si="9"/>
        <v>0</v>
      </c>
      <c r="E150" s="4">
        <f t="shared" si="11"/>
        <v>0</v>
      </c>
      <c r="G150" s="6">
        <f>SUM(B139:B150)</f>
        <v>0</v>
      </c>
      <c r="H150" s="6">
        <f>SUM(C139:C150)</f>
        <v>0</v>
      </c>
    </row>
    <row r="151" spans="1:5" ht="13.5">
      <c r="A151">
        <v>145</v>
      </c>
      <c r="B151" s="4">
        <f t="shared" si="8"/>
        <v>0</v>
      </c>
      <c r="C151" s="4">
        <f t="shared" si="10"/>
        <v>0</v>
      </c>
      <c r="D151" s="4">
        <f t="shared" si="9"/>
        <v>0</v>
      </c>
      <c r="E151" s="4">
        <f t="shared" si="11"/>
        <v>0</v>
      </c>
    </row>
    <row r="152" spans="1:5" ht="13.5">
      <c r="A152">
        <v>146</v>
      </c>
      <c r="B152" s="4">
        <f t="shared" si="8"/>
        <v>0</v>
      </c>
      <c r="C152" s="4">
        <f t="shared" si="10"/>
        <v>0</v>
      </c>
      <c r="D152" s="4">
        <f t="shared" si="9"/>
        <v>0</v>
      </c>
      <c r="E152" s="4">
        <f t="shared" si="11"/>
        <v>0</v>
      </c>
    </row>
    <row r="153" spans="1:5" ht="13.5">
      <c r="A153">
        <v>147</v>
      </c>
      <c r="B153" s="4">
        <f t="shared" si="8"/>
        <v>0</v>
      </c>
      <c r="C153" s="4">
        <f t="shared" si="10"/>
        <v>0</v>
      </c>
      <c r="D153" s="4">
        <f t="shared" si="9"/>
        <v>0</v>
      </c>
      <c r="E153" s="4">
        <f t="shared" si="11"/>
        <v>0</v>
      </c>
    </row>
    <row r="154" spans="1:5" ht="13.5">
      <c r="A154">
        <v>148</v>
      </c>
      <c r="B154" s="4">
        <f t="shared" si="8"/>
        <v>0</v>
      </c>
      <c r="C154" s="4">
        <f t="shared" si="10"/>
        <v>0</v>
      </c>
      <c r="D154" s="4">
        <f t="shared" si="9"/>
        <v>0</v>
      </c>
      <c r="E154" s="4">
        <f t="shared" si="11"/>
        <v>0</v>
      </c>
    </row>
    <row r="155" spans="1:5" ht="13.5">
      <c r="A155">
        <v>149</v>
      </c>
      <c r="B155" s="4">
        <f t="shared" si="8"/>
        <v>0</v>
      </c>
      <c r="C155" s="4">
        <f t="shared" si="10"/>
        <v>0</v>
      </c>
      <c r="D155" s="4">
        <f t="shared" si="9"/>
        <v>0</v>
      </c>
      <c r="E155" s="4">
        <f t="shared" si="11"/>
        <v>0</v>
      </c>
    </row>
    <row r="156" spans="1:5" ht="13.5">
      <c r="A156">
        <v>150</v>
      </c>
      <c r="B156" s="4">
        <f t="shared" si="8"/>
        <v>0</v>
      </c>
      <c r="C156" s="4">
        <f t="shared" si="10"/>
        <v>0</v>
      </c>
      <c r="D156" s="4">
        <f t="shared" si="9"/>
        <v>0</v>
      </c>
      <c r="E156" s="4">
        <f t="shared" si="11"/>
        <v>0</v>
      </c>
    </row>
    <row r="157" spans="1:5" ht="13.5">
      <c r="A157">
        <v>151</v>
      </c>
      <c r="B157" s="4">
        <f t="shared" si="8"/>
        <v>0</v>
      </c>
      <c r="C157" s="4">
        <f t="shared" si="10"/>
        <v>0</v>
      </c>
      <c r="D157" s="4">
        <f t="shared" si="9"/>
        <v>0</v>
      </c>
      <c r="E157" s="4">
        <f t="shared" si="11"/>
        <v>0</v>
      </c>
    </row>
    <row r="158" spans="1:5" ht="13.5">
      <c r="A158">
        <v>152</v>
      </c>
      <c r="B158" s="4">
        <f t="shared" si="8"/>
        <v>0</v>
      </c>
      <c r="C158" s="4">
        <f t="shared" si="10"/>
        <v>0</v>
      </c>
      <c r="D158" s="4">
        <f t="shared" si="9"/>
        <v>0</v>
      </c>
      <c r="E158" s="4">
        <f t="shared" si="11"/>
        <v>0</v>
      </c>
    </row>
    <row r="159" spans="1:5" ht="13.5">
      <c r="A159">
        <v>153</v>
      </c>
      <c r="B159" s="4">
        <f t="shared" si="8"/>
        <v>0</v>
      </c>
      <c r="C159" s="4">
        <f t="shared" si="10"/>
        <v>0</v>
      </c>
      <c r="D159" s="4">
        <f t="shared" si="9"/>
        <v>0</v>
      </c>
      <c r="E159" s="4">
        <f t="shared" si="11"/>
        <v>0</v>
      </c>
    </row>
    <row r="160" spans="1:5" ht="13.5">
      <c r="A160">
        <v>154</v>
      </c>
      <c r="B160" s="4">
        <f t="shared" si="8"/>
        <v>0</v>
      </c>
      <c r="C160" s="4">
        <f t="shared" si="10"/>
        <v>0</v>
      </c>
      <c r="D160" s="4">
        <f t="shared" si="9"/>
        <v>0</v>
      </c>
      <c r="E160" s="4">
        <f t="shared" si="11"/>
        <v>0</v>
      </c>
    </row>
    <row r="161" spans="1:5" ht="13.5">
      <c r="A161">
        <v>155</v>
      </c>
      <c r="B161" s="4">
        <f t="shared" si="8"/>
        <v>0</v>
      </c>
      <c r="C161" s="4">
        <f t="shared" si="10"/>
        <v>0</v>
      </c>
      <c r="D161" s="4">
        <f t="shared" si="9"/>
        <v>0</v>
      </c>
      <c r="E161" s="4">
        <f t="shared" si="11"/>
        <v>0</v>
      </c>
    </row>
    <row r="162" spans="1:8" ht="13.5">
      <c r="A162">
        <v>156</v>
      </c>
      <c r="B162" s="4">
        <f t="shared" si="8"/>
        <v>0</v>
      </c>
      <c r="C162" s="4">
        <f t="shared" si="10"/>
        <v>0</v>
      </c>
      <c r="D162" s="4">
        <f t="shared" si="9"/>
        <v>0</v>
      </c>
      <c r="E162" s="4">
        <f t="shared" si="11"/>
        <v>0</v>
      </c>
      <c r="G162" s="6">
        <f>SUM(B151:B162)</f>
        <v>0</v>
      </c>
      <c r="H162" s="6">
        <f>SUM(C151:C162)</f>
        <v>0</v>
      </c>
    </row>
    <row r="163" spans="1:5" ht="13.5">
      <c r="A163">
        <v>157</v>
      </c>
      <c r="B163" s="4">
        <f t="shared" si="8"/>
        <v>0</v>
      </c>
      <c r="C163" s="4">
        <f t="shared" si="10"/>
        <v>0</v>
      </c>
      <c r="D163" s="4">
        <f t="shared" si="9"/>
        <v>0</v>
      </c>
      <c r="E163" s="4">
        <f t="shared" si="11"/>
        <v>0</v>
      </c>
    </row>
    <row r="164" spans="1:5" ht="13.5">
      <c r="A164">
        <v>158</v>
      </c>
      <c r="B164" s="4">
        <f t="shared" si="8"/>
        <v>0</v>
      </c>
      <c r="C164" s="4">
        <f t="shared" si="10"/>
        <v>0</v>
      </c>
      <c r="D164" s="4">
        <f t="shared" si="9"/>
        <v>0</v>
      </c>
      <c r="E164" s="4">
        <f t="shared" si="11"/>
        <v>0</v>
      </c>
    </row>
    <row r="165" spans="1:5" ht="13.5">
      <c r="A165">
        <v>159</v>
      </c>
      <c r="B165" s="4">
        <f t="shared" si="8"/>
        <v>0</v>
      </c>
      <c r="C165" s="4">
        <f t="shared" si="10"/>
        <v>0</v>
      </c>
      <c r="D165" s="4">
        <f t="shared" si="9"/>
        <v>0</v>
      </c>
      <c r="E165" s="4">
        <f t="shared" si="11"/>
        <v>0</v>
      </c>
    </row>
    <row r="166" spans="1:5" ht="13.5">
      <c r="A166">
        <v>160</v>
      </c>
      <c r="B166" s="4">
        <f t="shared" si="8"/>
        <v>0</v>
      </c>
      <c r="C166" s="4">
        <f t="shared" si="10"/>
        <v>0</v>
      </c>
      <c r="D166" s="4">
        <f t="shared" si="9"/>
        <v>0</v>
      </c>
      <c r="E166" s="4">
        <f t="shared" si="11"/>
        <v>0</v>
      </c>
    </row>
    <row r="167" spans="1:5" ht="13.5">
      <c r="A167">
        <v>161</v>
      </c>
      <c r="B167" s="4">
        <f t="shared" si="8"/>
        <v>0</v>
      </c>
      <c r="C167" s="4">
        <f t="shared" si="10"/>
        <v>0</v>
      </c>
      <c r="D167" s="4">
        <f t="shared" si="9"/>
        <v>0</v>
      </c>
      <c r="E167" s="4">
        <f t="shared" si="11"/>
        <v>0</v>
      </c>
    </row>
    <row r="168" spans="1:5" ht="13.5">
      <c r="A168">
        <v>162</v>
      </c>
      <c r="B168" s="4">
        <f t="shared" si="8"/>
        <v>0</v>
      </c>
      <c r="C168" s="4">
        <f t="shared" si="10"/>
        <v>0</v>
      </c>
      <c r="D168" s="4">
        <f t="shared" si="9"/>
        <v>0</v>
      </c>
      <c r="E168" s="4">
        <f t="shared" si="11"/>
        <v>0</v>
      </c>
    </row>
    <row r="169" spans="1:5" ht="13.5">
      <c r="A169">
        <v>163</v>
      </c>
      <c r="B169" s="4">
        <f t="shared" si="8"/>
        <v>0</v>
      </c>
      <c r="C169" s="4">
        <f t="shared" si="10"/>
        <v>0</v>
      </c>
      <c r="D169" s="4">
        <f t="shared" si="9"/>
        <v>0</v>
      </c>
      <c r="E169" s="4">
        <f t="shared" si="11"/>
        <v>0</v>
      </c>
    </row>
    <row r="170" spans="1:5" ht="13.5">
      <c r="A170">
        <v>164</v>
      </c>
      <c r="B170" s="4">
        <f t="shared" si="8"/>
        <v>0</v>
      </c>
      <c r="C170" s="4">
        <f t="shared" si="10"/>
        <v>0</v>
      </c>
      <c r="D170" s="4">
        <f t="shared" si="9"/>
        <v>0</v>
      </c>
      <c r="E170" s="4">
        <f t="shared" si="11"/>
        <v>0</v>
      </c>
    </row>
    <row r="171" spans="1:5" ht="13.5">
      <c r="A171">
        <v>165</v>
      </c>
      <c r="B171" s="4">
        <f t="shared" si="8"/>
        <v>0</v>
      </c>
      <c r="C171" s="4">
        <f t="shared" si="10"/>
        <v>0</v>
      </c>
      <c r="D171" s="4">
        <f t="shared" si="9"/>
        <v>0</v>
      </c>
      <c r="E171" s="4">
        <f t="shared" si="11"/>
        <v>0</v>
      </c>
    </row>
    <row r="172" spans="1:5" ht="13.5">
      <c r="A172">
        <v>166</v>
      </c>
      <c r="B172" s="4">
        <f t="shared" si="8"/>
        <v>0</v>
      </c>
      <c r="C172" s="4">
        <f t="shared" si="10"/>
        <v>0</v>
      </c>
      <c r="D172" s="4">
        <f t="shared" si="9"/>
        <v>0</v>
      </c>
      <c r="E172" s="4">
        <f t="shared" si="11"/>
        <v>0</v>
      </c>
    </row>
    <row r="173" spans="1:5" ht="13.5">
      <c r="A173">
        <v>167</v>
      </c>
      <c r="B173" s="4">
        <f t="shared" si="8"/>
        <v>0</v>
      </c>
      <c r="C173" s="4">
        <f t="shared" si="10"/>
        <v>0</v>
      </c>
      <c r="D173" s="4">
        <f t="shared" si="9"/>
        <v>0</v>
      </c>
      <c r="E173" s="4">
        <f t="shared" si="11"/>
        <v>0</v>
      </c>
    </row>
    <row r="174" spans="1:8" ht="13.5">
      <c r="A174">
        <v>168</v>
      </c>
      <c r="B174" s="4">
        <f t="shared" si="8"/>
        <v>0</v>
      </c>
      <c r="C174" s="4">
        <f t="shared" si="10"/>
        <v>0</v>
      </c>
      <c r="D174" s="4">
        <f t="shared" si="9"/>
        <v>0</v>
      </c>
      <c r="E174" s="4">
        <f t="shared" si="11"/>
        <v>0</v>
      </c>
      <c r="G174" s="6">
        <f>SUM(B163:B174)</f>
        <v>0</v>
      </c>
      <c r="H174" s="6">
        <f>SUM(C163:C174)</f>
        <v>0</v>
      </c>
    </row>
    <row r="175" spans="1:5" ht="13.5">
      <c r="A175">
        <v>169</v>
      </c>
      <c r="B175" s="4">
        <f t="shared" si="8"/>
        <v>0</v>
      </c>
      <c r="C175" s="4">
        <f t="shared" si="10"/>
        <v>0</v>
      </c>
      <c r="D175" s="4">
        <f t="shared" si="9"/>
        <v>0</v>
      </c>
      <c r="E175" s="4">
        <f t="shared" si="11"/>
        <v>0</v>
      </c>
    </row>
    <row r="176" spans="1:5" ht="13.5">
      <c r="A176">
        <v>170</v>
      </c>
      <c r="B176" s="4">
        <f t="shared" si="8"/>
        <v>0</v>
      </c>
      <c r="C176" s="4">
        <f t="shared" si="10"/>
        <v>0</v>
      </c>
      <c r="D176" s="4">
        <f t="shared" si="9"/>
        <v>0</v>
      </c>
      <c r="E176" s="4">
        <f t="shared" si="11"/>
        <v>0</v>
      </c>
    </row>
    <row r="177" spans="1:5" ht="13.5">
      <c r="A177">
        <v>171</v>
      </c>
      <c r="B177" s="4">
        <f t="shared" si="8"/>
        <v>0</v>
      </c>
      <c r="C177" s="4">
        <f t="shared" si="10"/>
        <v>0</v>
      </c>
      <c r="D177" s="4">
        <f t="shared" si="9"/>
        <v>0</v>
      </c>
      <c r="E177" s="4">
        <f t="shared" si="11"/>
        <v>0</v>
      </c>
    </row>
    <row r="178" spans="1:5" ht="13.5">
      <c r="A178">
        <v>172</v>
      </c>
      <c r="B178" s="4">
        <f t="shared" si="8"/>
        <v>0</v>
      </c>
      <c r="C178" s="4">
        <f t="shared" si="10"/>
        <v>0</v>
      </c>
      <c r="D178" s="4">
        <f t="shared" si="9"/>
        <v>0</v>
      </c>
      <c r="E178" s="4">
        <f t="shared" si="11"/>
        <v>0</v>
      </c>
    </row>
    <row r="179" spans="1:5" ht="13.5">
      <c r="A179">
        <v>173</v>
      </c>
      <c r="B179" s="4">
        <f t="shared" si="8"/>
        <v>0</v>
      </c>
      <c r="C179" s="4">
        <f t="shared" si="10"/>
        <v>0</v>
      </c>
      <c r="D179" s="4">
        <f t="shared" si="9"/>
        <v>0</v>
      </c>
      <c r="E179" s="4">
        <f t="shared" si="11"/>
        <v>0</v>
      </c>
    </row>
    <row r="180" spans="1:5" ht="13.5">
      <c r="A180">
        <v>174</v>
      </c>
      <c r="B180" s="4">
        <f t="shared" si="8"/>
        <v>0</v>
      </c>
      <c r="C180" s="4">
        <f t="shared" si="10"/>
        <v>0</v>
      </c>
      <c r="D180" s="4">
        <f t="shared" si="9"/>
        <v>0</v>
      </c>
      <c r="E180" s="4">
        <f t="shared" si="11"/>
        <v>0</v>
      </c>
    </row>
    <row r="181" spans="1:5" ht="13.5">
      <c r="A181">
        <v>175</v>
      </c>
      <c r="B181" s="4">
        <f t="shared" si="8"/>
        <v>0</v>
      </c>
      <c r="C181" s="4">
        <f t="shared" si="10"/>
        <v>0</v>
      </c>
      <c r="D181" s="4">
        <f t="shared" si="9"/>
        <v>0</v>
      </c>
      <c r="E181" s="4">
        <f t="shared" si="11"/>
        <v>0</v>
      </c>
    </row>
    <row r="182" spans="1:5" ht="13.5">
      <c r="A182">
        <v>176</v>
      </c>
      <c r="B182" s="4">
        <f t="shared" si="8"/>
        <v>0</v>
      </c>
      <c r="C182" s="4">
        <f t="shared" si="10"/>
        <v>0</v>
      </c>
      <c r="D182" s="4">
        <f t="shared" si="9"/>
        <v>0</v>
      </c>
      <c r="E182" s="4">
        <f t="shared" si="11"/>
        <v>0</v>
      </c>
    </row>
    <row r="183" spans="1:5" ht="13.5">
      <c r="A183">
        <v>177</v>
      </c>
      <c r="B183" s="4">
        <f t="shared" si="8"/>
        <v>0</v>
      </c>
      <c r="C183" s="4">
        <f t="shared" si="10"/>
        <v>0</v>
      </c>
      <c r="D183" s="4">
        <f t="shared" si="9"/>
        <v>0</v>
      </c>
      <c r="E183" s="4">
        <f t="shared" si="11"/>
        <v>0</v>
      </c>
    </row>
    <row r="184" spans="1:5" ht="13.5">
      <c r="A184">
        <v>178</v>
      </c>
      <c r="B184" s="4">
        <f t="shared" si="8"/>
        <v>0</v>
      </c>
      <c r="C184" s="4">
        <f t="shared" si="10"/>
        <v>0</v>
      </c>
      <c r="D184" s="4">
        <f t="shared" si="9"/>
        <v>0</v>
      </c>
      <c r="E184" s="4">
        <f t="shared" si="11"/>
        <v>0</v>
      </c>
    </row>
    <row r="185" spans="1:5" ht="13.5">
      <c r="A185">
        <v>179</v>
      </c>
      <c r="B185" s="4">
        <f t="shared" si="8"/>
        <v>0</v>
      </c>
      <c r="C185" s="4">
        <f t="shared" si="10"/>
        <v>0</v>
      </c>
      <c r="D185" s="4">
        <f t="shared" si="9"/>
        <v>0</v>
      </c>
      <c r="E185" s="4">
        <f t="shared" si="11"/>
        <v>0</v>
      </c>
    </row>
    <row r="186" spans="1:8" ht="13.5">
      <c r="A186">
        <v>180</v>
      </c>
      <c r="B186" s="4">
        <f t="shared" si="8"/>
        <v>0</v>
      </c>
      <c r="C186" s="4">
        <f t="shared" si="10"/>
        <v>0</v>
      </c>
      <c r="D186" s="4">
        <f t="shared" si="9"/>
        <v>0</v>
      </c>
      <c r="E186" s="4">
        <f t="shared" si="11"/>
        <v>0</v>
      </c>
      <c r="G186" s="6">
        <f>SUM(B175:B186)</f>
        <v>0</v>
      </c>
      <c r="H186" s="6">
        <f>SUM(C175:C186)</f>
        <v>0</v>
      </c>
    </row>
    <row r="187" spans="1:5" ht="13.5">
      <c r="A187">
        <v>181</v>
      </c>
      <c r="B187" s="4">
        <f t="shared" si="8"/>
        <v>0</v>
      </c>
      <c r="C187" s="4">
        <f t="shared" si="10"/>
        <v>0</v>
      </c>
      <c r="D187" s="4">
        <f t="shared" si="9"/>
        <v>0</v>
      </c>
      <c r="E187" s="4">
        <f t="shared" si="11"/>
        <v>0</v>
      </c>
    </row>
    <row r="188" spans="1:5" ht="13.5">
      <c r="A188">
        <v>182</v>
      </c>
      <c r="B188" s="4">
        <f t="shared" si="8"/>
        <v>0</v>
      </c>
      <c r="C188" s="4">
        <f t="shared" si="10"/>
        <v>0</v>
      </c>
      <c r="D188" s="4">
        <f t="shared" si="9"/>
        <v>0</v>
      </c>
      <c r="E188" s="4">
        <f t="shared" si="11"/>
        <v>0</v>
      </c>
    </row>
    <row r="189" spans="1:5" ht="13.5">
      <c r="A189">
        <v>183</v>
      </c>
      <c r="B189" s="4">
        <f t="shared" si="8"/>
        <v>0</v>
      </c>
      <c r="C189" s="4">
        <f t="shared" si="10"/>
        <v>0</v>
      </c>
      <c r="D189" s="4">
        <f t="shared" si="9"/>
        <v>0</v>
      </c>
      <c r="E189" s="4">
        <f t="shared" si="11"/>
        <v>0</v>
      </c>
    </row>
    <row r="190" spans="1:5" ht="13.5">
      <c r="A190">
        <v>184</v>
      </c>
      <c r="B190" s="4">
        <f t="shared" si="8"/>
        <v>0</v>
      </c>
      <c r="C190" s="4">
        <f t="shared" si="10"/>
        <v>0</v>
      </c>
      <c r="D190" s="4">
        <f t="shared" si="9"/>
        <v>0</v>
      </c>
      <c r="E190" s="4">
        <f t="shared" si="11"/>
        <v>0</v>
      </c>
    </row>
    <row r="191" spans="1:5" ht="13.5">
      <c r="A191">
        <v>185</v>
      </c>
      <c r="B191" s="4">
        <f t="shared" si="8"/>
        <v>0</v>
      </c>
      <c r="C191" s="4">
        <f t="shared" si="10"/>
        <v>0</v>
      </c>
      <c r="D191" s="4">
        <f t="shared" si="9"/>
        <v>0</v>
      </c>
      <c r="E191" s="4">
        <f t="shared" si="11"/>
        <v>0</v>
      </c>
    </row>
    <row r="192" spans="1:5" ht="13.5">
      <c r="A192">
        <v>186</v>
      </c>
      <c r="B192" s="4">
        <f t="shared" si="8"/>
        <v>0</v>
      </c>
      <c r="C192" s="4">
        <f t="shared" si="10"/>
        <v>0</v>
      </c>
      <c r="D192" s="4">
        <f t="shared" si="9"/>
        <v>0</v>
      </c>
      <c r="E192" s="4">
        <f t="shared" si="11"/>
        <v>0</v>
      </c>
    </row>
    <row r="193" spans="1:5" ht="13.5">
      <c r="A193">
        <v>187</v>
      </c>
      <c r="B193" s="4">
        <f t="shared" si="8"/>
        <v>0</v>
      </c>
      <c r="C193" s="4">
        <f t="shared" si="10"/>
        <v>0</v>
      </c>
      <c r="D193" s="4">
        <f t="shared" si="9"/>
        <v>0</v>
      </c>
      <c r="E193" s="4">
        <f t="shared" si="11"/>
        <v>0</v>
      </c>
    </row>
    <row r="194" spans="1:5" ht="13.5">
      <c r="A194">
        <v>188</v>
      </c>
      <c r="B194" s="4">
        <f t="shared" si="8"/>
        <v>0</v>
      </c>
      <c r="C194" s="4">
        <f t="shared" si="10"/>
        <v>0</v>
      </c>
      <c r="D194" s="4">
        <f t="shared" si="9"/>
        <v>0</v>
      </c>
      <c r="E194" s="4">
        <f t="shared" si="11"/>
        <v>0</v>
      </c>
    </row>
    <row r="195" spans="1:5" ht="13.5">
      <c r="A195">
        <v>189</v>
      </c>
      <c r="B195" s="4">
        <f t="shared" si="8"/>
        <v>0</v>
      </c>
      <c r="C195" s="4">
        <f t="shared" si="10"/>
        <v>0</v>
      </c>
      <c r="D195" s="4">
        <f t="shared" si="9"/>
        <v>0</v>
      </c>
      <c r="E195" s="4">
        <f t="shared" si="11"/>
        <v>0</v>
      </c>
    </row>
    <row r="196" spans="1:5" ht="13.5">
      <c r="A196">
        <v>190</v>
      </c>
      <c r="B196" s="4">
        <f t="shared" si="8"/>
        <v>0</v>
      </c>
      <c r="C196" s="4">
        <f t="shared" si="10"/>
        <v>0</v>
      </c>
      <c r="D196" s="4">
        <f t="shared" si="9"/>
        <v>0</v>
      </c>
      <c r="E196" s="4">
        <f t="shared" si="11"/>
        <v>0</v>
      </c>
    </row>
    <row r="197" spans="1:5" ht="13.5">
      <c r="A197">
        <v>191</v>
      </c>
      <c r="B197" s="4">
        <f t="shared" si="8"/>
        <v>0</v>
      </c>
      <c r="C197" s="4">
        <f t="shared" si="10"/>
        <v>0</v>
      </c>
      <c r="D197" s="4">
        <f t="shared" si="9"/>
        <v>0</v>
      </c>
      <c r="E197" s="4">
        <f t="shared" si="11"/>
        <v>0</v>
      </c>
    </row>
    <row r="198" spans="1:8" ht="13.5">
      <c r="A198">
        <v>192</v>
      </c>
      <c r="B198" s="4">
        <f t="shared" si="8"/>
        <v>0</v>
      </c>
      <c r="C198" s="4">
        <f t="shared" si="10"/>
        <v>0</v>
      </c>
      <c r="D198" s="4">
        <f t="shared" si="9"/>
        <v>0</v>
      </c>
      <c r="E198" s="4">
        <f t="shared" si="11"/>
        <v>0</v>
      </c>
      <c r="G198" s="6">
        <f>SUM(B187:B198)</f>
        <v>0</v>
      </c>
      <c r="H198" s="6">
        <f>SUM(C187:C198)</f>
        <v>0</v>
      </c>
    </row>
    <row r="199" spans="1:5" ht="13.5">
      <c r="A199">
        <v>193</v>
      </c>
      <c r="B199" s="4">
        <f aca="true" t="shared" si="12" ref="B199:B262">IF(A199&gt;$C$4*12,0,-$C$3/$C$4/12)</f>
        <v>0</v>
      </c>
      <c r="C199" s="4">
        <f t="shared" si="10"/>
        <v>0</v>
      </c>
      <c r="D199" s="4">
        <f aca="true" t="shared" si="13" ref="D199:D262">SUM(B199:C199)</f>
        <v>0</v>
      </c>
      <c r="E199" s="4">
        <f t="shared" si="11"/>
        <v>0</v>
      </c>
    </row>
    <row r="200" spans="1:5" ht="13.5">
      <c r="A200">
        <v>194</v>
      </c>
      <c r="B200" s="4">
        <f t="shared" si="12"/>
        <v>0</v>
      </c>
      <c r="C200" s="4">
        <f aca="true" t="shared" si="14" ref="C200:C263">IF(A200&gt;$C$4*12,0,-E199*$C$2/100/12)</f>
        <v>0</v>
      </c>
      <c r="D200" s="4">
        <f t="shared" si="13"/>
        <v>0</v>
      </c>
      <c r="E200" s="4">
        <f aca="true" t="shared" si="15" ref="E200:E263">E199+B200</f>
        <v>0</v>
      </c>
    </row>
    <row r="201" spans="1:5" ht="13.5">
      <c r="A201">
        <v>195</v>
      </c>
      <c r="B201" s="4">
        <f t="shared" si="12"/>
        <v>0</v>
      </c>
      <c r="C201" s="4">
        <f t="shared" si="14"/>
        <v>0</v>
      </c>
      <c r="D201" s="4">
        <f t="shared" si="13"/>
        <v>0</v>
      </c>
      <c r="E201" s="4">
        <f t="shared" si="15"/>
        <v>0</v>
      </c>
    </row>
    <row r="202" spans="1:5" ht="13.5">
      <c r="A202">
        <v>196</v>
      </c>
      <c r="B202" s="4">
        <f t="shared" si="12"/>
        <v>0</v>
      </c>
      <c r="C202" s="4">
        <f t="shared" si="14"/>
        <v>0</v>
      </c>
      <c r="D202" s="4">
        <f t="shared" si="13"/>
        <v>0</v>
      </c>
      <c r="E202" s="4">
        <f t="shared" si="15"/>
        <v>0</v>
      </c>
    </row>
    <row r="203" spans="1:5" ht="13.5">
      <c r="A203">
        <v>197</v>
      </c>
      <c r="B203" s="4">
        <f t="shared" si="12"/>
        <v>0</v>
      </c>
      <c r="C203" s="4">
        <f t="shared" si="14"/>
        <v>0</v>
      </c>
      <c r="D203" s="4">
        <f t="shared" si="13"/>
        <v>0</v>
      </c>
      <c r="E203" s="4">
        <f t="shared" si="15"/>
        <v>0</v>
      </c>
    </row>
    <row r="204" spans="1:5" ht="13.5">
      <c r="A204">
        <v>198</v>
      </c>
      <c r="B204" s="4">
        <f t="shared" si="12"/>
        <v>0</v>
      </c>
      <c r="C204" s="4">
        <f t="shared" si="14"/>
        <v>0</v>
      </c>
      <c r="D204" s="4">
        <f t="shared" si="13"/>
        <v>0</v>
      </c>
      <c r="E204" s="4">
        <f t="shared" si="15"/>
        <v>0</v>
      </c>
    </row>
    <row r="205" spans="1:5" ht="13.5">
      <c r="A205">
        <v>199</v>
      </c>
      <c r="B205" s="4">
        <f t="shared" si="12"/>
        <v>0</v>
      </c>
      <c r="C205" s="4">
        <f t="shared" si="14"/>
        <v>0</v>
      </c>
      <c r="D205" s="4">
        <f t="shared" si="13"/>
        <v>0</v>
      </c>
      <c r="E205" s="4">
        <f t="shared" si="15"/>
        <v>0</v>
      </c>
    </row>
    <row r="206" spans="1:5" ht="13.5">
      <c r="A206">
        <v>200</v>
      </c>
      <c r="B206" s="4">
        <f t="shared" si="12"/>
        <v>0</v>
      </c>
      <c r="C206" s="4">
        <f t="shared" si="14"/>
        <v>0</v>
      </c>
      <c r="D206" s="4">
        <f t="shared" si="13"/>
        <v>0</v>
      </c>
      <c r="E206" s="4">
        <f t="shared" si="15"/>
        <v>0</v>
      </c>
    </row>
    <row r="207" spans="1:5" ht="13.5">
      <c r="A207">
        <v>201</v>
      </c>
      <c r="B207" s="4">
        <f t="shared" si="12"/>
        <v>0</v>
      </c>
      <c r="C207" s="4">
        <f t="shared" si="14"/>
        <v>0</v>
      </c>
      <c r="D207" s="4">
        <f t="shared" si="13"/>
        <v>0</v>
      </c>
      <c r="E207" s="4">
        <f t="shared" si="15"/>
        <v>0</v>
      </c>
    </row>
    <row r="208" spans="1:5" ht="13.5">
      <c r="A208">
        <v>202</v>
      </c>
      <c r="B208" s="4">
        <f t="shared" si="12"/>
        <v>0</v>
      </c>
      <c r="C208" s="4">
        <f t="shared" si="14"/>
        <v>0</v>
      </c>
      <c r="D208" s="4">
        <f t="shared" si="13"/>
        <v>0</v>
      </c>
      <c r="E208" s="4">
        <f t="shared" si="15"/>
        <v>0</v>
      </c>
    </row>
    <row r="209" spans="1:5" ht="13.5">
      <c r="A209">
        <v>203</v>
      </c>
      <c r="B209" s="4">
        <f t="shared" si="12"/>
        <v>0</v>
      </c>
      <c r="C209" s="4">
        <f t="shared" si="14"/>
        <v>0</v>
      </c>
      <c r="D209" s="4">
        <f t="shared" si="13"/>
        <v>0</v>
      </c>
      <c r="E209" s="4">
        <f t="shared" si="15"/>
        <v>0</v>
      </c>
    </row>
    <row r="210" spans="1:8" ht="13.5">
      <c r="A210">
        <v>204</v>
      </c>
      <c r="B210" s="4">
        <f t="shared" si="12"/>
        <v>0</v>
      </c>
      <c r="C210" s="4">
        <f t="shared" si="14"/>
        <v>0</v>
      </c>
      <c r="D210" s="4">
        <f t="shared" si="13"/>
        <v>0</v>
      </c>
      <c r="E210" s="4">
        <f t="shared" si="15"/>
        <v>0</v>
      </c>
      <c r="G210" s="6">
        <f>SUM(B199:B210)</f>
        <v>0</v>
      </c>
      <c r="H210" s="6">
        <f>SUM(C199:C210)</f>
        <v>0</v>
      </c>
    </row>
    <row r="211" spans="1:5" ht="13.5">
      <c r="A211">
        <v>205</v>
      </c>
      <c r="B211" s="4">
        <f t="shared" si="12"/>
        <v>0</v>
      </c>
      <c r="C211" s="4">
        <f t="shared" si="14"/>
        <v>0</v>
      </c>
      <c r="D211" s="4">
        <f t="shared" si="13"/>
        <v>0</v>
      </c>
      <c r="E211" s="4">
        <f t="shared" si="15"/>
        <v>0</v>
      </c>
    </row>
    <row r="212" spans="1:5" ht="13.5">
      <c r="A212">
        <v>206</v>
      </c>
      <c r="B212" s="4">
        <f t="shared" si="12"/>
        <v>0</v>
      </c>
      <c r="C212" s="4">
        <f t="shared" si="14"/>
        <v>0</v>
      </c>
      <c r="D212" s="4">
        <f t="shared" si="13"/>
        <v>0</v>
      </c>
      <c r="E212" s="4">
        <f t="shared" si="15"/>
        <v>0</v>
      </c>
    </row>
    <row r="213" spans="1:5" ht="13.5">
      <c r="A213">
        <v>207</v>
      </c>
      <c r="B213" s="4">
        <f t="shared" si="12"/>
        <v>0</v>
      </c>
      <c r="C213" s="4">
        <f t="shared" si="14"/>
        <v>0</v>
      </c>
      <c r="D213" s="4">
        <f t="shared" si="13"/>
        <v>0</v>
      </c>
      <c r="E213" s="4">
        <f t="shared" si="15"/>
        <v>0</v>
      </c>
    </row>
    <row r="214" spans="1:5" ht="13.5">
      <c r="A214">
        <v>208</v>
      </c>
      <c r="B214" s="4">
        <f t="shared" si="12"/>
        <v>0</v>
      </c>
      <c r="C214" s="4">
        <f t="shared" si="14"/>
        <v>0</v>
      </c>
      <c r="D214" s="4">
        <f t="shared" si="13"/>
        <v>0</v>
      </c>
      <c r="E214" s="4">
        <f t="shared" si="15"/>
        <v>0</v>
      </c>
    </row>
    <row r="215" spans="1:5" ht="13.5">
      <c r="A215">
        <v>209</v>
      </c>
      <c r="B215" s="4">
        <f t="shared" si="12"/>
        <v>0</v>
      </c>
      <c r="C215" s="4">
        <f t="shared" si="14"/>
        <v>0</v>
      </c>
      <c r="D215" s="4">
        <f t="shared" si="13"/>
        <v>0</v>
      </c>
      <c r="E215" s="4">
        <f t="shared" si="15"/>
        <v>0</v>
      </c>
    </row>
    <row r="216" spans="1:5" ht="13.5">
      <c r="A216">
        <v>210</v>
      </c>
      <c r="B216" s="4">
        <f t="shared" si="12"/>
        <v>0</v>
      </c>
      <c r="C216" s="4">
        <f t="shared" si="14"/>
        <v>0</v>
      </c>
      <c r="D216" s="4">
        <f t="shared" si="13"/>
        <v>0</v>
      </c>
      <c r="E216" s="4">
        <f t="shared" si="15"/>
        <v>0</v>
      </c>
    </row>
    <row r="217" spans="1:5" ht="13.5">
      <c r="A217">
        <v>211</v>
      </c>
      <c r="B217" s="4">
        <f t="shared" si="12"/>
        <v>0</v>
      </c>
      <c r="C217" s="4">
        <f t="shared" si="14"/>
        <v>0</v>
      </c>
      <c r="D217" s="4">
        <f t="shared" si="13"/>
        <v>0</v>
      </c>
      <c r="E217" s="4">
        <f t="shared" si="15"/>
        <v>0</v>
      </c>
    </row>
    <row r="218" spans="1:5" ht="13.5">
      <c r="A218">
        <v>212</v>
      </c>
      <c r="B218" s="4">
        <f t="shared" si="12"/>
        <v>0</v>
      </c>
      <c r="C218" s="4">
        <f t="shared" si="14"/>
        <v>0</v>
      </c>
      <c r="D218" s="4">
        <f t="shared" si="13"/>
        <v>0</v>
      </c>
      <c r="E218" s="4">
        <f t="shared" si="15"/>
        <v>0</v>
      </c>
    </row>
    <row r="219" spans="1:5" ht="13.5">
      <c r="A219">
        <v>213</v>
      </c>
      <c r="B219" s="4">
        <f t="shared" si="12"/>
        <v>0</v>
      </c>
      <c r="C219" s="4">
        <f t="shared" si="14"/>
        <v>0</v>
      </c>
      <c r="D219" s="4">
        <f t="shared" si="13"/>
        <v>0</v>
      </c>
      <c r="E219" s="4">
        <f t="shared" si="15"/>
        <v>0</v>
      </c>
    </row>
    <row r="220" spans="1:5" ht="13.5">
      <c r="A220">
        <v>214</v>
      </c>
      <c r="B220" s="4">
        <f t="shared" si="12"/>
        <v>0</v>
      </c>
      <c r="C220" s="4">
        <f t="shared" si="14"/>
        <v>0</v>
      </c>
      <c r="D220" s="4">
        <f t="shared" si="13"/>
        <v>0</v>
      </c>
      <c r="E220" s="4">
        <f t="shared" si="15"/>
        <v>0</v>
      </c>
    </row>
    <row r="221" spans="1:5" ht="13.5">
      <c r="A221">
        <v>215</v>
      </c>
      <c r="B221" s="4">
        <f t="shared" si="12"/>
        <v>0</v>
      </c>
      <c r="C221" s="4">
        <f t="shared" si="14"/>
        <v>0</v>
      </c>
      <c r="D221" s="4">
        <f t="shared" si="13"/>
        <v>0</v>
      </c>
      <c r="E221" s="4">
        <f t="shared" si="15"/>
        <v>0</v>
      </c>
    </row>
    <row r="222" spans="1:8" ht="13.5">
      <c r="A222">
        <v>216</v>
      </c>
      <c r="B222" s="4">
        <f t="shared" si="12"/>
        <v>0</v>
      </c>
      <c r="C222" s="4">
        <f t="shared" si="14"/>
        <v>0</v>
      </c>
      <c r="D222" s="4">
        <f t="shared" si="13"/>
        <v>0</v>
      </c>
      <c r="E222" s="4">
        <f t="shared" si="15"/>
        <v>0</v>
      </c>
      <c r="G222" s="6">
        <f>SUM(B211:B222)</f>
        <v>0</v>
      </c>
      <c r="H222" s="6">
        <f>SUM(C211:C222)</f>
        <v>0</v>
      </c>
    </row>
    <row r="223" spans="1:5" ht="13.5">
      <c r="A223">
        <v>217</v>
      </c>
      <c r="B223" s="4">
        <f t="shared" si="12"/>
        <v>0</v>
      </c>
      <c r="C223" s="4">
        <f t="shared" si="14"/>
        <v>0</v>
      </c>
      <c r="D223" s="4">
        <f t="shared" si="13"/>
        <v>0</v>
      </c>
      <c r="E223" s="4">
        <f t="shared" si="15"/>
        <v>0</v>
      </c>
    </row>
    <row r="224" spans="1:5" ht="13.5">
      <c r="A224">
        <v>218</v>
      </c>
      <c r="B224" s="4">
        <f t="shared" si="12"/>
        <v>0</v>
      </c>
      <c r="C224" s="4">
        <f t="shared" si="14"/>
        <v>0</v>
      </c>
      <c r="D224" s="4">
        <f t="shared" si="13"/>
        <v>0</v>
      </c>
      <c r="E224" s="4">
        <f t="shared" si="15"/>
        <v>0</v>
      </c>
    </row>
    <row r="225" spans="1:5" ht="13.5">
      <c r="A225">
        <v>219</v>
      </c>
      <c r="B225" s="4">
        <f t="shared" si="12"/>
        <v>0</v>
      </c>
      <c r="C225" s="4">
        <f t="shared" si="14"/>
        <v>0</v>
      </c>
      <c r="D225" s="4">
        <f t="shared" si="13"/>
        <v>0</v>
      </c>
      <c r="E225" s="4">
        <f t="shared" si="15"/>
        <v>0</v>
      </c>
    </row>
    <row r="226" spans="1:5" ht="13.5">
      <c r="A226">
        <v>220</v>
      </c>
      <c r="B226" s="4">
        <f t="shared" si="12"/>
        <v>0</v>
      </c>
      <c r="C226" s="4">
        <f t="shared" si="14"/>
        <v>0</v>
      </c>
      <c r="D226" s="4">
        <f t="shared" si="13"/>
        <v>0</v>
      </c>
      <c r="E226" s="4">
        <f t="shared" si="15"/>
        <v>0</v>
      </c>
    </row>
    <row r="227" spans="1:5" ht="13.5">
      <c r="A227">
        <v>221</v>
      </c>
      <c r="B227" s="4">
        <f t="shared" si="12"/>
        <v>0</v>
      </c>
      <c r="C227" s="4">
        <f t="shared" si="14"/>
        <v>0</v>
      </c>
      <c r="D227" s="4">
        <f t="shared" si="13"/>
        <v>0</v>
      </c>
      <c r="E227" s="4">
        <f t="shared" si="15"/>
        <v>0</v>
      </c>
    </row>
    <row r="228" spans="1:5" ht="13.5">
      <c r="A228">
        <v>222</v>
      </c>
      <c r="B228" s="4">
        <f t="shared" si="12"/>
        <v>0</v>
      </c>
      <c r="C228" s="4">
        <f t="shared" si="14"/>
        <v>0</v>
      </c>
      <c r="D228" s="4">
        <f t="shared" si="13"/>
        <v>0</v>
      </c>
      <c r="E228" s="4">
        <f t="shared" si="15"/>
        <v>0</v>
      </c>
    </row>
    <row r="229" spans="1:5" ht="13.5">
      <c r="A229">
        <v>223</v>
      </c>
      <c r="B229" s="4">
        <f t="shared" si="12"/>
        <v>0</v>
      </c>
      <c r="C229" s="4">
        <f t="shared" si="14"/>
        <v>0</v>
      </c>
      <c r="D229" s="4">
        <f t="shared" si="13"/>
        <v>0</v>
      </c>
      <c r="E229" s="4">
        <f t="shared" si="15"/>
        <v>0</v>
      </c>
    </row>
    <row r="230" spans="1:5" ht="13.5">
      <c r="A230">
        <v>224</v>
      </c>
      <c r="B230" s="4">
        <f t="shared" si="12"/>
        <v>0</v>
      </c>
      <c r="C230" s="4">
        <f t="shared" si="14"/>
        <v>0</v>
      </c>
      <c r="D230" s="4">
        <f t="shared" si="13"/>
        <v>0</v>
      </c>
      <c r="E230" s="4">
        <f t="shared" si="15"/>
        <v>0</v>
      </c>
    </row>
    <row r="231" spans="1:5" ht="13.5">
      <c r="A231">
        <v>225</v>
      </c>
      <c r="B231" s="4">
        <f t="shared" si="12"/>
        <v>0</v>
      </c>
      <c r="C231" s="4">
        <f t="shared" si="14"/>
        <v>0</v>
      </c>
      <c r="D231" s="4">
        <f t="shared" si="13"/>
        <v>0</v>
      </c>
      <c r="E231" s="4">
        <f t="shared" si="15"/>
        <v>0</v>
      </c>
    </row>
    <row r="232" spans="1:5" ht="13.5">
      <c r="A232">
        <v>226</v>
      </c>
      <c r="B232" s="4">
        <f t="shared" si="12"/>
        <v>0</v>
      </c>
      <c r="C232" s="4">
        <f t="shared" si="14"/>
        <v>0</v>
      </c>
      <c r="D232" s="4">
        <f t="shared" si="13"/>
        <v>0</v>
      </c>
      <c r="E232" s="4">
        <f t="shared" si="15"/>
        <v>0</v>
      </c>
    </row>
    <row r="233" spans="1:5" ht="13.5">
      <c r="A233">
        <v>227</v>
      </c>
      <c r="B233" s="4">
        <f t="shared" si="12"/>
        <v>0</v>
      </c>
      <c r="C233" s="4">
        <f t="shared" si="14"/>
        <v>0</v>
      </c>
      <c r="D233" s="4">
        <f t="shared" si="13"/>
        <v>0</v>
      </c>
      <c r="E233" s="4">
        <f t="shared" si="15"/>
        <v>0</v>
      </c>
    </row>
    <row r="234" spans="1:8" ht="13.5">
      <c r="A234">
        <v>228</v>
      </c>
      <c r="B234" s="4">
        <f t="shared" si="12"/>
        <v>0</v>
      </c>
      <c r="C234" s="4">
        <f t="shared" si="14"/>
        <v>0</v>
      </c>
      <c r="D234" s="4">
        <f t="shared" si="13"/>
        <v>0</v>
      </c>
      <c r="E234" s="4">
        <f t="shared" si="15"/>
        <v>0</v>
      </c>
      <c r="G234" s="6">
        <f>SUM(B223:B234)</f>
        <v>0</v>
      </c>
      <c r="H234" s="6">
        <f>SUM(C223:C234)</f>
        <v>0</v>
      </c>
    </row>
    <row r="235" spans="1:5" ht="13.5">
      <c r="A235">
        <v>229</v>
      </c>
      <c r="B235" s="4">
        <f t="shared" si="12"/>
        <v>0</v>
      </c>
      <c r="C235" s="4">
        <f t="shared" si="14"/>
        <v>0</v>
      </c>
      <c r="D235" s="4">
        <f t="shared" si="13"/>
        <v>0</v>
      </c>
      <c r="E235" s="4">
        <f t="shared" si="15"/>
        <v>0</v>
      </c>
    </row>
    <row r="236" spans="1:5" ht="13.5">
      <c r="A236">
        <v>230</v>
      </c>
      <c r="B236" s="4">
        <f t="shared" si="12"/>
        <v>0</v>
      </c>
      <c r="C236" s="4">
        <f t="shared" si="14"/>
        <v>0</v>
      </c>
      <c r="D236" s="4">
        <f t="shared" si="13"/>
        <v>0</v>
      </c>
      <c r="E236" s="4">
        <f t="shared" si="15"/>
        <v>0</v>
      </c>
    </row>
    <row r="237" spans="1:5" ht="13.5">
      <c r="A237">
        <v>231</v>
      </c>
      <c r="B237" s="4">
        <f t="shared" si="12"/>
        <v>0</v>
      </c>
      <c r="C237" s="4">
        <f t="shared" si="14"/>
        <v>0</v>
      </c>
      <c r="D237" s="4">
        <f t="shared" si="13"/>
        <v>0</v>
      </c>
      <c r="E237" s="4">
        <f t="shared" si="15"/>
        <v>0</v>
      </c>
    </row>
    <row r="238" spans="1:5" ht="13.5">
      <c r="A238">
        <v>232</v>
      </c>
      <c r="B238" s="4">
        <f t="shared" si="12"/>
        <v>0</v>
      </c>
      <c r="C238" s="4">
        <f t="shared" si="14"/>
        <v>0</v>
      </c>
      <c r="D238" s="4">
        <f t="shared" si="13"/>
        <v>0</v>
      </c>
      <c r="E238" s="4">
        <f t="shared" si="15"/>
        <v>0</v>
      </c>
    </row>
    <row r="239" spans="1:5" ht="13.5">
      <c r="A239">
        <v>233</v>
      </c>
      <c r="B239" s="4">
        <f t="shared" si="12"/>
        <v>0</v>
      </c>
      <c r="C239" s="4">
        <f t="shared" si="14"/>
        <v>0</v>
      </c>
      <c r="D239" s="4">
        <f t="shared" si="13"/>
        <v>0</v>
      </c>
      <c r="E239" s="4">
        <f t="shared" si="15"/>
        <v>0</v>
      </c>
    </row>
    <row r="240" spans="1:5" ht="13.5">
      <c r="A240">
        <v>234</v>
      </c>
      <c r="B240" s="4">
        <f t="shared" si="12"/>
        <v>0</v>
      </c>
      <c r="C240" s="4">
        <f t="shared" si="14"/>
        <v>0</v>
      </c>
      <c r="D240" s="4">
        <f t="shared" si="13"/>
        <v>0</v>
      </c>
      <c r="E240" s="4">
        <f t="shared" si="15"/>
        <v>0</v>
      </c>
    </row>
    <row r="241" spans="1:5" ht="13.5">
      <c r="A241">
        <v>235</v>
      </c>
      <c r="B241" s="4">
        <f t="shared" si="12"/>
        <v>0</v>
      </c>
      <c r="C241" s="4">
        <f t="shared" si="14"/>
        <v>0</v>
      </c>
      <c r="D241" s="4">
        <f t="shared" si="13"/>
        <v>0</v>
      </c>
      <c r="E241" s="4">
        <f t="shared" si="15"/>
        <v>0</v>
      </c>
    </row>
    <row r="242" spans="1:5" ht="13.5">
      <c r="A242">
        <v>236</v>
      </c>
      <c r="B242" s="4">
        <f t="shared" si="12"/>
        <v>0</v>
      </c>
      <c r="C242" s="4">
        <f t="shared" si="14"/>
        <v>0</v>
      </c>
      <c r="D242" s="4">
        <f t="shared" si="13"/>
        <v>0</v>
      </c>
      <c r="E242" s="4">
        <f t="shared" si="15"/>
        <v>0</v>
      </c>
    </row>
    <row r="243" spans="1:5" ht="13.5">
      <c r="A243">
        <v>237</v>
      </c>
      <c r="B243" s="4">
        <f t="shared" si="12"/>
        <v>0</v>
      </c>
      <c r="C243" s="4">
        <f t="shared" si="14"/>
        <v>0</v>
      </c>
      <c r="D243" s="4">
        <f t="shared" si="13"/>
        <v>0</v>
      </c>
      <c r="E243" s="4">
        <f t="shared" si="15"/>
        <v>0</v>
      </c>
    </row>
    <row r="244" spans="1:5" ht="13.5">
      <c r="A244">
        <v>238</v>
      </c>
      <c r="B244" s="4">
        <f t="shared" si="12"/>
        <v>0</v>
      </c>
      <c r="C244" s="4">
        <f t="shared" si="14"/>
        <v>0</v>
      </c>
      <c r="D244" s="4">
        <f t="shared" si="13"/>
        <v>0</v>
      </c>
      <c r="E244" s="4">
        <f t="shared" si="15"/>
        <v>0</v>
      </c>
    </row>
    <row r="245" spans="1:5" ht="13.5">
      <c r="A245">
        <v>239</v>
      </c>
      <c r="B245" s="4">
        <f t="shared" si="12"/>
        <v>0</v>
      </c>
      <c r="C245" s="4">
        <f t="shared" si="14"/>
        <v>0</v>
      </c>
      <c r="D245" s="4">
        <f t="shared" si="13"/>
        <v>0</v>
      </c>
      <c r="E245" s="4">
        <f t="shared" si="15"/>
        <v>0</v>
      </c>
    </row>
    <row r="246" spans="1:8" ht="13.5">
      <c r="A246">
        <v>240</v>
      </c>
      <c r="B246" s="4">
        <f t="shared" si="12"/>
        <v>0</v>
      </c>
      <c r="C246" s="4">
        <f t="shared" si="14"/>
        <v>0</v>
      </c>
      <c r="D246" s="4">
        <f t="shared" si="13"/>
        <v>0</v>
      </c>
      <c r="E246" s="4">
        <f t="shared" si="15"/>
        <v>0</v>
      </c>
      <c r="G246" s="6">
        <f>SUM(B235:B246)</f>
        <v>0</v>
      </c>
      <c r="H246" s="6">
        <f>SUM(C235:C246)</f>
        <v>0</v>
      </c>
    </row>
    <row r="247" spans="1:5" ht="13.5">
      <c r="A247">
        <v>241</v>
      </c>
      <c r="B247" s="4">
        <f t="shared" si="12"/>
        <v>0</v>
      </c>
      <c r="C247" s="4">
        <f t="shared" si="14"/>
        <v>0</v>
      </c>
      <c r="D247" s="4">
        <f t="shared" si="13"/>
        <v>0</v>
      </c>
      <c r="E247" s="4">
        <f t="shared" si="15"/>
        <v>0</v>
      </c>
    </row>
    <row r="248" spans="1:5" ht="13.5">
      <c r="A248">
        <v>242</v>
      </c>
      <c r="B248" s="4">
        <f t="shared" si="12"/>
        <v>0</v>
      </c>
      <c r="C248" s="4">
        <f t="shared" si="14"/>
        <v>0</v>
      </c>
      <c r="D248" s="4">
        <f t="shared" si="13"/>
        <v>0</v>
      </c>
      <c r="E248" s="4">
        <f t="shared" si="15"/>
        <v>0</v>
      </c>
    </row>
    <row r="249" spans="1:5" ht="13.5">
      <c r="A249">
        <v>243</v>
      </c>
      <c r="B249" s="4">
        <f t="shared" si="12"/>
        <v>0</v>
      </c>
      <c r="C249" s="4">
        <f t="shared" si="14"/>
        <v>0</v>
      </c>
      <c r="D249" s="4">
        <f t="shared" si="13"/>
        <v>0</v>
      </c>
      <c r="E249" s="4">
        <f t="shared" si="15"/>
        <v>0</v>
      </c>
    </row>
    <row r="250" spans="1:5" ht="13.5">
      <c r="A250">
        <v>244</v>
      </c>
      <c r="B250" s="4">
        <f t="shared" si="12"/>
        <v>0</v>
      </c>
      <c r="C250" s="4">
        <f t="shared" si="14"/>
        <v>0</v>
      </c>
      <c r="D250" s="4">
        <f t="shared" si="13"/>
        <v>0</v>
      </c>
      <c r="E250" s="4">
        <f t="shared" si="15"/>
        <v>0</v>
      </c>
    </row>
    <row r="251" spans="1:5" ht="13.5">
      <c r="A251">
        <v>245</v>
      </c>
      <c r="B251" s="4">
        <f t="shared" si="12"/>
        <v>0</v>
      </c>
      <c r="C251" s="4">
        <f t="shared" si="14"/>
        <v>0</v>
      </c>
      <c r="D251" s="4">
        <f t="shared" si="13"/>
        <v>0</v>
      </c>
      <c r="E251" s="4">
        <f t="shared" si="15"/>
        <v>0</v>
      </c>
    </row>
    <row r="252" spans="1:5" ht="13.5">
      <c r="A252">
        <v>246</v>
      </c>
      <c r="B252" s="4">
        <f t="shared" si="12"/>
        <v>0</v>
      </c>
      <c r="C252" s="4">
        <f t="shared" si="14"/>
        <v>0</v>
      </c>
      <c r="D252" s="4">
        <f t="shared" si="13"/>
        <v>0</v>
      </c>
      <c r="E252" s="4">
        <f t="shared" si="15"/>
        <v>0</v>
      </c>
    </row>
    <row r="253" spans="1:5" ht="13.5">
      <c r="A253">
        <v>247</v>
      </c>
      <c r="B253" s="4">
        <f t="shared" si="12"/>
        <v>0</v>
      </c>
      <c r="C253" s="4">
        <f t="shared" si="14"/>
        <v>0</v>
      </c>
      <c r="D253" s="4">
        <f t="shared" si="13"/>
        <v>0</v>
      </c>
      <c r="E253" s="4">
        <f t="shared" si="15"/>
        <v>0</v>
      </c>
    </row>
    <row r="254" spans="1:5" ht="13.5">
      <c r="A254">
        <v>248</v>
      </c>
      <c r="B254" s="4">
        <f t="shared" si="12"/>
        <v>0</v>
      </c>
      <c r="C254" s="4">
        <f t="shared" si="14"/>
        <v>0</v>
      </c>
      <c r="D254" s="4">
        <f t="shared" si="13"/>
        <v>0</v>
      </c>
      <c r="E254" s="4">
        <f t="shared" si="15"/>
        <v>0</v>
      </c>
    </row>
    <row r="255" spans="1:5" ht="13.5">
      <c r="A255">
        <v>249</v>
      </c>
      <c r="B255" s="4">
        <f t="shared" si="12"/>
        <v>0</v>
      </c>
      <c r="C255" s="4">
        <f t="shared" si="14"/>
        <v>0</v>
      </c>
      <c r="D255" s="4">
        <f t="shared" si="13"/>
        <v>0</v>
      </c>
      <c r="E255" s="4">
        <f t="shared" si="15"/>
        <v>0</v>
      </c>
    </row>
    <row r="256" spans="1:5" ht="13.5">
      <c r="A256">
        <v>250</v>
      </c>
      <c r="B256" s="4">
        <f t="shared" si="12"/>
        <v>0</v>
      </c>
      <c r="C256" s="4">
        <f t="shared" si="14"/>
        <v>0</v>
      </c>
      <c r="D256" s="4">
        <f t="shared" si="13"/>
        <v>0</v>
      </c>
      <c r="E256" s="4">
        <f t="shared" si="15"/>
        <v>0</v>
      </c>
    </row>
    <row r="257" spans="1:5" ht="13.5">
      <c r="A257">
        <v>251</v>
      </c>
      <c r="B257" s="4">
        <f t="shared" si="12"/>
        <v>0</v>
      </c>
      <c r="C257" s="4">
        <f t="shared" si="14"/>
        <v>0</v>
      </c>
      <c r="D257" s="4">
        <f t="shared" si="13"/>
        <v>0</v>
      </c>
      <c r="E257" s="4">
        <f t="shared" si="15"/>
        <v>0</v>
      </c>
    </row>
    <row r="258" spans="1:8" ht="13.5">
      <c r="A258">
        <v>252</v>
      </c>
      <c r="B258" s="4">
        <f t="shared" si="12"/>
        <v>0</v>
      </c>
      <c r="C258" s="4">
        <f t="shared" si="14"/>
        <v>0</v>
      </c>
      <c r="D258" s="4">
        <f t="shared" si="13"/>
        <v>0</v>
      </c>
      <c r="E258" s="4">
        <f t="shared" si="15"/>
        <v>0</v>
      </c>
      <c r="G258" s="6">
        <f>SUM(B247:B258)</f>
        <v>0</v>
      </c>
      <c r="H258" s="6">
        <f>SUM(C247:C258)</f>
        <v>0</v>
      </c>
    </row>
    <row r="259" spans="1:5" ht="13.5">
      <c r="A259">
        <v>253</v>
      </c>
      <c r="B259" s="4">
        <f t="shared" si="12"/>
        <v>0</v>
      </c>
      <c r="C259" s="4">
        <f t="shared" si="14"/>
        <v>0</v>
      </c>
      <c r="D259" s="4">
        <f t="shared" si="13"/>
        <v>0</v>
      </c>
      <c r="E259" s="4">
        <f t="shared" si="15"/>
        <v>0</v>
      </c>
    </row>
    <row r="260" spans="1:5" ht="13.5">
      <c r="A260">
        <v>254</v>
      </c>
      <c r="B260" s="4">
        <f t="shared" si="12"/>
        <v>0</v>
      </c>
      <c r="C260" s="4">
        <f t="shared" si="14"/>
        <v>0</v>
      </c>
      <c r="D260" s="4">
        <f t="shared" si="13"/>
        <v>0</v>
      </c>
      <c r="E260" s="4">
        <f t="shared" si="15"/>
        <v>0</v>
      </c>
    </row>
    <row r="261" spans="1:5" ht="13.5">
      <c r="A261">
        <v>255</v>
      </c>
      <c r="B261" s="4">
        <f t="shared" si="12"/>
        <v>0</v>
      </c>
      <c r="C261" s="4">
        <f t="shared" si="14"/>
        <v>0</v>
      </c>
      <c r="D261" s="4">
        <f t="shared" si="13"/>
        <v>0</v>
      </c>
      <c r="E261" s="4">
        <f t="shared" si="15"/>
        <v>0</v>
      </c>
    </row>
    <row r="262" spans="1:5" ht="13.5">
      <c r="A262">
        <v>256</v>
      </c>
      <c r="B262" s="4">
        <f t="shared" si="12"/>
        <v>0</v>
      </c>
      <c r="C262" s="4">
        <f t="shared" si="14"/>
        <v>0</v>
      </c>
      <c r="D262" s="4">
        <f t="shared" si="13"/>
        <v>0</v>
      </c>
      <c r="E262" s="4">
        <f t="shared" si="15"/>
        <v>0</v>
      </c>
    </row>
    <row r="263" spans="1:5" ht="13.5">
      <c r="A263">
        <v>257</v>
      </c>
      <c r="B263" s="4">
        <f aca="true" t="shared" si="16" ref="B263:B326">IF(A263&gt;$C$4*12,0,-$C$3/$C$4/12)</f>
        <v>0</v>
      </c>
      <c r="C263" s="4">
        <f t="shared" si="14"/>
        <v>0</v>
      </c>
      <c r="D263" s="4">
        <f aca="true" t="shared" si="17" ref="D263:D326">SUM(B263:C263)</f>
        <v>0</v>
      </c>
      <c r="E263" s="4">
        <f t="shared" si="15"/>
        <v>0</v>
      </c>
    </row>
    <row r="264" spans="1:5" ht="13.5">
      <c r="A264">
        <v>258</v>
      </c>
      <c r="B264" s="4">
        <f t="shared" si="16"/>
        <v>0</v>
      </c>
      <c r="C264" s="4">
        <f aca="true" t="shared" si="18" ref="C264:C327">IF(A264&gt;$C$4*12,0,-E263*$C$2/100/12)</f>
        <v>0</v>
      </c>
      <c r="D264" s="4">
        <f t="shared" si="17"/>
        <v>0</v>
      </c>
      <c r="E264" s="4">
        <f aca="true" t="shared" si="19" ref="E264:E327">E263+B264</f>
        <v>0</v>
      </c>
    </row>
    <row r="265" spans="1:5" ht="13.5">
      <c r="A265">
        <v>259</v>
      </c>
      <c r="B265" s="4">
        <f t="shared" si="16"/>
        <v>0</v>
      </c>
      <c r="C265" s="4">
        <f t="shared" si="18"/>
        <v>0</v>
      </c>
      <c r="D265" s="4">
        <f t="shared" si="17"/>
        <v>0</v>
      </c>
      <c r="E265" s="4">
        <f t="shared" si="19"/>
        <v>0</v>
      </c>
    </row>
    <row r="266" spans="1:5" ht="13.5">
      <c r="A266">
        <v>260</v>
      </c>
      <c r="B266" s="4">
        <f t="shared" si="16"/>
        <v>0</v>
      </c>
      <c r="C266" s="4">
        <f t="shared" si="18"/>
        <v>0</v>
      </c>
      <c r="D266" s="4">
        <f t="shared" si="17"/>
        <v>0</v>
      </c>
      <c r="E266" s="4">
        <f t="shared" si="19"/>
        <v>0</v>
      </c>
    </row>
    <row r="267" spans="1:5" ht="13.5">
      <c r="A267">
        <v>261</v>
      </c>
      <c r="B267" s="4">
        <f t="shared" si="16"/>
        <v>0</v>
      </c>
      <c r="C267" s="4">
        <f t="shared" si="18"/>
        <v>0</v>
      </c>
      <c r="D267" s="4">
        <f t="shared" si="17"/>
        <v>0</v>
      </c>
      <c r="E267" s="4">
        <f t="shared" si="19"/>
        <v>0</v>
      </c>
    </row>
    <row r="268" spans="1:5" ht="13.5">
      <c r="A268">
        <v>262</v>
      </c>
      <c r="B268" s="4">
        <f t="shared" si="16"/>
        <v>0</v>
      </c>
      <c r="C268" s="4">
        <f t="shared" si="18"/>
        <v>0</v>
      </c>
      <c r="D268" s="4">
        <f t="shared" si="17"/>
        <v>0</v>
      </c>
      <c r="E268" s="4">
        <f t="shared" si="19"/>
        <v>0</v>
      </c>
    </row>
    <row r="269" spans="1:5" ht="13.5">
      <c r="A269">
        <v>263</v>
      </c>
      <c r="B269" s="4">
        <f t="shared" si="16"/>
        <v>0</v>
      </c>
      <c r="C269" s="4">
        <f t="shared" si="18"/>
        <v>0</v>
      </c>
      <c r="D269" s="4">
        <f t="shared" si="17"/>
        <v>0</v>
      </c>
      <c r="E269" s="4">
        <f t="shared" si="19"/>
        <v>0</v>
      </c>
    </row>
    <row r="270" spans="1:8" ht="13.5">
      <c r="A270">
        <v>264</v>
      </c>
      <c r="B270" s="4">
        <f t="shared" si="16"/>
        <v>0</v>
      </c>
      <c r="C270" s="4">
        <f t="shared" si="18"/>
        <v>0</v>
      </c>
      <c r="D270" s="4">
        <f t="shared" si="17"/>
        <v>0</v>
      </c>
      <c r="E270" s="4">
        <f t="shared" si="19"/>
        <v>0</v>
      </c>
      <c r="G270" s="6">
        <f>SUM(B259:B270)</f>
        <v>0</v>
      </c>
      <c r="H270" s="6">
        <f>SUM(C259:C270)</f>
        <v>0</v>
      </c>
    </row>
    <row r="271" spans="1:5" ht="13.5">
      <c r="A271">
        <v>265</v>
      </c>
      <c r="B271" s="4">
        <f t="shared" si="16"/>
        <v>0</v>
      </c>
      <c r="C271" s="4">
        <f t="shared" si="18"/>
        <v>0</v>
      </c>
      <c r="D271" s="4">
        <f t="shared" si="17"/>
        <v>0</v>
      </c>
      <c r="E271" s="4">
        <f t="shared" si="19"/>
        <v>0</v>
      </c>
    </row>
    <row r="272" spans="1:5" ht="13.5">
      <c r="A272">
        <v>266</v>
      </c>
      <c r="B272" s="4">
        <f t="shared" si="16"/>
        <v>0</v>
      </c>
      <c r="C272" s="4">
        <f t="shared" si="18"/>
        <v>0</v>
      </c>
      <c r="D272" s="4">
        <f t="shared" si="17"/>
        <v>0</v>
      </c>
      <c r="E272" s="4">
        <f t="shared" si="19"/>
        <v>0</v>
      </c>
    </row>
    <row r="273" spans="1:5" ht="13.5">
      <c r="A273">
        <v>267</v>
      </c>
      <c r="B273" s="4">
        <f t="shared" si="16"/>
        <v>0</v>
      </c>
      <c r="C273" s="4">
        <f t="shared" si="18"/>
        <v>0</v>
      </c>
      <c r="D273" s="4">
        <f t="shared" si="17"/>
        <v>0</v>
      </c>
      <c r="E273" s="4">
        <f t="shared" si="19"/>
        <v>0</v>
      </c>
    </row>
    <row r="274" spans="1:5" ht="13.5">
      <c r="A274">
        <v>268</v>
      </c>
      <c r="B274" s="4">
        <f t="shared" si="16"/>
        <v>0</v>
      </c>
      <c r="C274" s="4">
        <f t="shared" si="18"/>
        <v>0</v>
      </c>
      <c r="D274" s="4">
        <f t="shared" si="17"/>
        <v>0</v>
      </c>
      <c r="E274" s="4">
        <f t="shared" si="19"/>
        <v>0</v>
      </c>
    </row>
    <row r="275" spans="1:5" ht="13.5">
      <c r="A275">
        <v>269</v>
      </c>
      <c r="B275" s="4">
        <f t="shared" si="16"/>
        <v>0</v>
      </c>
      <c r="C275" s="4">
        <f t="shared" si="18"/>
        <v>0</v>
      </c>
      <c r="D275" s="4">
        <f t="shared" si="17"/>
        <v>0</v>
      </c>
      <c r="E275" s="4">
        <f t="shared" si="19"/>
        <v>0</v>
      </c>
    </row>
    <row r="276" spans="1:5" ht="13.5">
      <c r="A276">
        <v>270</v>
      </c>
      <c r="B276" s="4">
        <f t="shared" si="16"/>
        <v>0</v>
      </c>
      <c r="C276" s="4">
        <f t="shared" si="18"/>
        <v>0</v>
      </c>
      <c r="D276" s="4">
        <f t="shared" si="17"/>
        <v>0</v>
      </c>
      <c r="E276" s="4">
        <f t="shared" si="19"/>
        <v>0</v>
      </c>
    </row>
    <row r="277" spans="1:5" ht="13.5">
      <c r="A277">
        <v>271</v>
      </c>
      <c r="B277" s="4">
        <f t="shared" si="16"/>
        <v>0</v>
      </c>
      <c r="C277" s="4">
        <f t="shared" si="18"/>
        <v>0</v>
      </c>
      <c r="D277" s="4">
        <f t="shared" si="17"/>
        <v>0</v>
      </c>
      <c r="E277" s="4">
        <f t="shared" si="19"/>
        <v>0</v>
      </c>
    </row>
    <row r="278" spans="1:5" ht="13.5">
      <c r="A278">
        <v>272</v>
      </c>
      <c r="B278" s="4">
        <f t="shared" si="16"/>
        <v>0</v>
      </c>
      <c r="C278" s="4">
        <f t="shared" si="18"/>
        <v>0</v>
      </c>
      <c r="D278" s="4">
        <f t="shared" si="17"/>
        <v>0</v>
      </c>
      <c r="E278" s="4">
        <f t="shared" si="19"/>
        <v>0</v>
      </c>
    </row>
    <row r="279" spans="1:5" ht="13.5">
      <c r="A279">
        <v>273</v>
      </c>
      <c r="B279" s="4">
        <f t="shared" si="16"/>
        <v>0</v>
      </c>
      <c r="C279" s="4">
        <f t="shared" si="18"/>
        <v>0</v>
      </c>
      <c r="D279" s="4">
        <f t="shared" si="17"/>
        <v>0</v>
      </c>
      <c r="E279" s="4">
        <f t="shared" si="19"/>
        <v>0</v>
      </c>
    </row>
    <row r="280" spans="1:5" ht="13.5">
      <c r="A280">
        <v>274</v>
      </c>
      <c r="B280" s="4">
        <f t="shared" si="16"/>
        <v>0</v>
      </c>
      <c r="C280" s="4">
        <f t="shared" si="18"/>
        <v>0</v>
      </c>
      <c r="D280" s="4">
        <f t="shared" si="17"/>
        <v>0</v>
      </c>
      <c r="E280" s="4">
        <f t="shared" si="19"/>
        <v>0</v>
      </c>
    </row>
    <row r="281" spans="1:5" ht="13.5">
      <c r="A281">
        <v>275</v>
      </c>
      <c r="B281" s="4">
        <f t="shared" si="16"/>
        <v>0</v>
      </c>
      <c r="C281" s="4">
        <f t="shared" si="18"/>
        <v>0</v>
      </c>
      <c r="D281" s="4">
        <f t="shared" si="17"/>
        <v>0</v>
      </c>
      <c r="E281" s="4">
        <f t="shared" si="19"/>
        <v>0</v>
      </c>
    </row>
    <row r="282" spans="1:8" ht="13.5">
      <c r="A282">
        <v>276</v>
      </c>
      <c r="B282" s="4">
        <f t="shared" si="16"/>
        <v>0</v>
      </c>
      <c r="C282" s="4">
        <f t="shared" si="18"/>
        <v>0</v>
      </c>
      <c r="D282" s="4">
        <f t="shared" si="17"/>
        <v>0</v>
      </c>
      <c r="E282" s="4">
        <f t="shared" si="19"/>
        <v>0</v>
      </c>
      <c r="G282" s="6">
        <f>SUM(B271:B282)</f>
        <v>0</v>
      </c>
      <c r="H282" s="6">
        <f>SUM(C271:C282)</f>
        <v>0</v>
      </c>
    </row>
    <row r="283" spans="1:5" ht="13.5">
      <c r="A283">
        <v>277</v>
      </c>
      <c r="B283" s="4">
        <f t="shared" si="16"/>
        <v>0</v>
      </c>
      <c r="C283" s="4">
        <f t="shared" si="18"/>
        <v>0</v>
      </c>
      <c r="D283" s="4">
        <f t="shared" si="17"/>
        <v>0</v>
      </c>
      <c r="E283" s="4">
        <f t="shared" si="19"/>
        <v>0</v>
      </c>
    </row>
    <row r="284" spans="1:5" ht="13.5">
      <c r="A284">
        <v>278</v>
      </c>
      <c r="B284" s="4">
        <f t="shared" si="16"/>
        <v>0</v>
      </c>
      <c r="C284" s="4">
        <f t="shared" si="18"/>
        <v>0</v>
      </c>
      <c r="D284" s="4">
        <f t="shared" si="17"/>
        <v>0</v>
      </c>
      <c r="E284" s="4">
        <f t="shared" si="19"/>
        <v>0</v>
      </c>
    </row>
    <row r="285" spans="1:5" ht="13.5">
      <c r="A285">
        <v>279</v>
      </c>
      <c r="B285" s="4">
        <f t="shared" si="16"/>
        <v>0</v>
      </c>
      <c r="C285" s="4">
        <f t="shared" si="18"/>
        <v>0</v>
      </c>
      <c r="D285" s="4">
        <f t="shared" si="17"/>
        <v>0</v>
      </c>
      <c r="E285" s="4">
        <f t="shared" si="19"/>
        <v>0</v>
      </c>
    </row>
    <row r="286" spans="1:5" ht="13.5">
      <c r="A286">
        <v>280</v>
      </c>
      <c r="B286" s="4">
        <f t="shared" si="16"/>
        <v>0</v>
      </c>
      <c r="C286" s="4">
        <f t="shared" si="18"/>
        <v>0</v>
      </c>
      <c r="D286" s="4">
        <f t="shared" si="17"/>
        <v>0</v>
      </c>
      <c r="E286" s="4">
        <f t="shared" si="19"/>
        <v>0</v>
      </c>
    </row>
    <row r="287" spans="1:5" ht="13.5">
      <c r="A287">
        <v>281</v>
      </c>
      <c r="B287" s="4">
        <f t="shared" si="16"/>
        <v>0</v>
      </c>
      <c r="C287" s="4">
        <f t="shared" si="18"/>
        <v>0</v>
      </c>
      <c r="D287" s="4">
        <f t="shared" si="17"/>
        <v>0</v>
      </c>
      <c r="E287" s="4">
        <f t="shared" si="19"/>
        <v>0</v>
      </c>
    </row>
    <row r="288" spans="1:5" ht="13.5">
      <c r="A288">
        <v>282</v>
      </c>
      <c r="B288" s="4">
        <f t="shared" si="16"/>
        <v>0</v>
      </c>
      <c r="C288" s="4">
        <f t="shared" si="18"/>
        <v>0</v>
      </c>
      <c r="D288" s="4">
        <f t="shared" si="17"/>
        <v>0</v>
      </c>
      <c r="E288" s="4">
        <f t="shared" si="19"/>
        <v>0</v>
      </c>
    </row>
    <row r="289" spans="1:5" ht="13.5">
      <c r="A289">
        <v>283</v>
      </c>
      <c r="B289" s="4">
        <f t="shared" si="16"/>
        <v>0</v>
      </c>
      <c r="C289" s="4">
        <f t="shared" si="18"/>
        <v>0</v>
      </c>
      <c r="D289" s="4">
        <f t="shared" si="17"/>
        <v>0</v>
      </c>
      <c r="E289" s="4">
        <f t="shared" si="19"/>
        <v>0</v>
      </c>
    </row>
    <row r="290" spans="1:5" ht="13.5">
      <c r="A290">
        <v>284</v>
      </c>
      <c r="B290" s="4">
        <f t="shared" si="16"/>
        <v>0</v>
      </c>
      <c r="C290" s="4">
        <f t="shared" si="18"/>
        <v>0</v>
      </c>
      <c r="D290" s="4">
        <f t="shared" si="17"/>
        <v>0</v>
      </c>
      <c r="E290" s="4">
        <f t="shared" si="19"/>
        <v>0</v>
      </c>
    </row>
    <row r="291" spans="1:5" ht="13.5">
      <c r="A291">
        <v>285</v>
      </c>
      <c r="B291" s="4">
        <f t="shared" si="16"/>
        <v>0</v>
      </c>
      <c r="C291" s="4">
        <f t="shared" si="18"/>
        <v>0</v>
      </c>
      <c r="D291" s="4">
        <f t="shared" si="17"/>
        <v>0</v>
      </c>
      <c r="E291" s="4">
        <f t="shared" si="19"/>
        <v>0</v>
      </c>
    </row>
    <row r="292" spans="1:5" ht="13.5">
      <c r="A292">
        <v>286</v>
      </c>
      <c r="B292" s="4">
        <f t="shared" si="16"/>
        <v>0</v>
      </c>
      <c r="C292" s="4">
        <f t="shared" si="18"/>
        <v>0</v>
      </c>
      <c r="D292" s="4">
        <f t="shared" si="17"/>
        <v>0</v>
      </c>
      <c r="E292" s="4">
        <f t="shared" si="19"/>
        <v>0</v>
      </c>
    </row>
    <row r="293" spans="1:5" ht="13.5">
      <c r="A293">
        <v>287</v>
      </c>
      <c r="B293" s="4">
        <f t="shared" si="16"/>
        <v>0</v>
      </c>
      <c r="C293" s="4">
        <f t="shared" si="18"/>
        <v>0</v>
      </c>
      <c r="D293" s="4">
        <f t="shared" si="17"/>
        <v>0</v>
      </c>
      <c r="E293" s="4">
        <f t="shared" si="19"/>
        <v>0</v>
      </c>
    </row>
    <row r="294" spans="1:8" ht="13.5">
      <c r="A294">
        <v>288</v>
      </c>
      <c r="B294" s="4">
        <f t="shared" si="16"/>
        <v>0</v>
      </c>
      <c r="C294" s="4">
        <f t="shared" si="18"/>
        <v>0</v>
      </c>
      <c r="D294" s="4">
        <f t="shared" si="17"/>
        <v>0</v>
      </c>
      <c r="E294" s="4">
        <f t="shared" si="19"/>
        <v>0</v>
      </c>
      <c r="G294" s="6">
        <f>SUM(B283:B294)</f>
        <v>0</v>
      </c>
      <c r="H294" s="6">
        <f>SUM(C283:C294)</f>
        <v>0</v>
      </c>
    </row>
    <row r="295" spans="1:5" ht="13.5">
      <c r="A295">
        <v>289</v>
      </c>
      <c r="B295" s="4">
        <f t="shared" si="16"/>
        <v>0</v>
      </c>
      <c r="C295" s="4">
        <f t="shared" si="18"/>
        <v>0</v>
      </c>
      <c r="D295" s="4">
        <f t="shared" si="17"/>
        <v>0</v>
      </c>
      <c r="E295" s="4">
        <f t="shared" si="19"/>
        <v>0</v>
      </c>
    </row>
    <row r="296" spans="1:5" ht="13.5">
      <c r="A296">
        <v>290</v>
      </c>
      <c r="B296" s="4">
        <f t="shared" si="16"/>
        <v>0</v>
      </c>
      <c r="C296" s="4">
        <f t="shared" si="18"/>
        <v>0</v>
      </c>
      <c r="D296" s="4">
        <f t="shared" si="17"/>
        <v>0</v>
      </c>
      <c r="E296" s="4">
        <f t="shared" si="19"/>
        <v>0</v>
      </c>
    </row>
    <row r="297" spans="1:5" ht="13.5">
      <c r="A297">
        <v>291</v>
      </c>
      <c r="B297" s="4">
        <f t="shared" si="16"/>
        <v>0</v>
      </c>
      <c r="C297" s="4">
        <f t="shared" si="18"/>
        <v>0</v>
      </c>
      <c r="D297" s="4">
        <f t="shared" si="17"/>
        <v>0</v>
      </c>
      <c r="E297" s="4">
        <f t="shared" si="19"/>
        <v>0</v>
      </c>
    </row>
    <row r="298" spans="1:5" ht="13.5">
      <c r="A298">
        <v>292</v>
      </c>
      <c r="B298" s="4">
        <f t="shared" si="16"/>
        <v>0</v>
      </c>
      <c r="C298" s="4">
        <f t="shared" si="18"/>
        <v>0</v>
      </c>
      <c r="D298" s="4">
        <f t="shared" si="17"/>
        <v>0</v>
      </c>
      <c r="E298" s="4">
        <f t="shared" si="19"/>
        <v>0</v>
      </c>
    </row>
    <row r="299" spans="1:5" ht="13.5">
      <c r="A299">
        <v>293</v>
      </c>
      <c r="B299" s="4">
        <f t="shared" si="16"/>
        <v>0</v>
      </c>
      <c r="C299" s="4">
        <f t="shared" si="18"/>
        <v>0</v>
      </c>
      <c r="D299" s="4">
        <f t="shared" si="17"/>
        <v>0</v>
      </c>
      <c r="E299" s="4">
        <f t="shared" si="19"/>
        <v>0</v>
      </c>
    </row>
    <row r="300" spans="1:5" ht="13.5">
      <c r="A300">
        <v>294</v>
      </c>
      <c r="B300" s="4">
        <f t="shared" si="16"/>
        <v>0</v>
      </c>
      <c r="C300" s="4">
        <f t="shared" si="18"/>
        <v>0</v>
      </c>
      <c r="D300" s="4">
        <f t="shared" si="17"/>
        <v>0</v>
      </c>
      <c r="E300" s="4">
        <f t="shared" si="19"/>
        <v>0</v>
      </c>
    </row>
    <row r="301" spans="1:5" ht="13.5">
      <c r="A301">
        <v>295</v>
      </c>
      <c r="B301" s="4">
        <f t="shared" si="16"/>
        <v>0</v>
      </c>
      <c r="C301" s="4">
        <f t="shared" si="18"/>
        <v>0</v>
      </c>
      <c r="D301" s="4">
        <f t="shared" si="17"/>
        <v>0</v>
      </c>
      <c r="E301" s="4">
        <f t="shared" si="19"/>
        <v>0</v>
      </c>
    </row>
    <row r="302" spans="1:5" ht="13.5">
      <c r="A302">
        <v>296</v>
      </c>
      <c r="B302" s="4">
        <f t="shared" si="16"/>
        <v>0</v>
      </c>
      <c r="C302" s="4">
        <f t="shared" si="18"/>
        <v>0</v>
      </c>
      <c r="D302" s="4">
        <f t="shared" si="17"/>
        <v>0</v>
      </c>
      <c r="E302" s="4">
        <f t="shared" si="19"/>
        <v>0</v>
      </c>
    </row>
    <row r="303" spans="1:5" ht="13.5">
      <c r="A303">
        <v>297</v>
      </c>
      <c r="B303" s="4">
        <f t="shared" si="16"/>
        <v>0</v>
      </c>
      <c r="C303" s="4">
        <f t="shared" si="18"/>
        <v>0</v>
      </c>
      <c r="D303" s="4">
        <f t="shared" si="17"/>
        <v>0</v>
      </c>
      <c r="E303" s="4">
        <f t="shared" si="19"/>
        <v>0</v>
      </c>
    </row>
    <row r="304" spans="1:5" ht="13.5">
      <c r="A304">
        <v>298</v>
      </c>
      <c r="B304" s="4">
        <f t="shared" si="16"/>
        <v>0</v>
      </c>
      <c r="C304" s="4">
        <f t="shared" si="18"/>
        <v>0</v>
      </c>
      <c r="D304" s="4">
        <f t="shared" si="17"/>
        <v>0</v>
      </c>
      <c r="E304" s="4">
        <f t="shared" si="19"/>
        <v>0</v>
      </c>
    </row>
    <row r="305" spans="1:5" ht="13.5">
      <c r="A305">
        <v>299</v>
      </c>
      <c r="B305" s="4">
        <f t="shared" si="16"/>
        <v>0</v>
      </c>
      <c r="C305" s="4">
        <f t="shared" si="18"/>
        <v>0</v>
      </c>
      <c r="D305" s="4">
        <f t="shared" si="17"/>
        <v>0</v>
      </c>
      <c r="E305" s="4">
        <f t="shared" si="19"/>
        <v>0</v>
      </c>
    </row>
    <row r="306" spans="1:8" ht="13.5">
      <c r="A306">
        <v>300</v>
      </c>
      <c r="B306" s="4">
        <f t="shared" si="16"/>
        <v>0</v>
      </c>
      <c r="C306" s="4">
        <f t="shared" si="18"/>
        <v>0</v>
      </c>
      <c r="D306" s="4">
        <f t="shared" si="17"/>
        <v>0</v>
      </c>
      <c r="E306" s="4">
        <f t="shared" si="19"/>
        <v>0</v>
      </c>
      <c r="G306" s="6">
        <f>SUM(B295:B306)</f>
        <v>0</v>
      </c>
      <c r="H306" s="6">
        <f>SUM(C295:C306)</f>
        <v>0</v>
      </c>
    </row>
    <row r="307" spans="1:5" ht="13.5">
      <c r="A307">
        <v>301</v>
      </c>
      <c r="B307" s="4">
        <f t="shared" si="16"/>
        <v>0</v>
      </c>
      <c r="C307" s="4">
        <f t="shared" si="18"/>
        <v>0</v>
      </c>
      <c r="D307" s="4">
        <f t="shared" si="17"/>
        <v>0</v>
      </c>
      <c r="E307" s="4">
        <f t="shared" si="19"/>
        <v>0</v>
      </c>
    </row>
    <row r="308" spans="1:5" ht="13.5">
      <c r="A308">
        <v>302</v>
      </c>
      <c r="B308" s="4">
        <f t="shared" si="16"/>
        <v>0</v>
      </c>
      <c r="C308" s="4">
        <f t="shared" si="18"/>
        <v>0</v>
      </c>
      <c r="D308" s="4">
        <f t="shared" si="17"/>
        <v>0</v>
      </c>
      <c r="E308" s="4">
        <f t="shared" si="19"/>
        <v>0</v>
      </c>
    </row>
    <row r="309" spans="1:5" ht="13.5">
      <c r="A309">
        <v>303</v>
      </c>
      <c r="B309" s="4">
        <f t="shared" si="16"/>
        <v>0</v>
      </c>
      <c r="C309" s="4">
        <f t="shared" si="18"/>
        <v>0</v>
      </c>
      <c r="D309" s="4">
        <f t="shared" si="17"/>
        <v>0</v>
      </c>
      <c r="E309" s="4">
        <f t="shared" si="19"/>
        <v>0</v>
      </c>
    </row>
    <row r="310" spans="1:5" ht="13.5">
      <c r="A310">
        <v>304</v>
      </c>
      <c r="B310" s="4">
        <f t="shared" si="16"/>
        <v>0</v>
      </c>
      <c r="C310" s="4">
        <f t="shared" si="18"/>
        <v>0</v>
      </c>
      <c r="D310" s="4">
        <f t="shared" si="17"/>
        <v>0</v>
      </c>
      <c r="E310" s="4">
        <f t="shared" si="19"/>
        <v>0</v>
      </c>
    </row>
    <row r="311" spans="1:5" ht="13.5">
      <c r="A311">
        <v>305</v>
      </c>
      <c r="B311" s="4">
        <f t="shared" si="16"/>
        <v>0</v>
      </c>
      <c r="C311" s="4">
        <f t="shared" si="18"/>
        <v>0</v>
      </c>
      <c r="D311" s="4">
        <f t="shared" si="17"/>
        <v>0</v>
      </c>
      <c r="E311" s="4">
        <f t="shared" si="19"/>
        <v>0</v>
      </c>
    </row>
    <row r="312" spans="1:5" ht="13.5">
      <c r="A312">
        <v>306</v>
      </c>
      <c r="B312" s="4">
        <f t="shared" si="16"/>
        <v>0</v>
      </c>
      <c r="C312" s="4">
        <f t="shared" si="18"/>
        <v>0</v>
      </c>
      <c r="D312" s="4">
        <f t="shared" si="17"/>
        <v>0</v>
      </c>
      <c r="E312" s="4">
        <f t="shared" si="19"/>
        <v>0</v>
      </c>
    </row>
    <row r="313" spans="1:5" ht="13.5">
      <c r="A313">
        <v>307</v>
      </c>
      <c r="B313" s="4">
        <f t="shared" si="16"/>
        <v>0</v>
      </c>
      <c r="C313" s="4">
        <f t="shared" si="18"/>
        <v>0</v>
      </c>
      <c r="D313" s="4">
        <f t="shared" si="17"/>
        <v>0</v>
      </c>
      <c r="E313" s="4">
        <f t="shared" si="19"/>
        <v>0</v>
      </c>
    </row>
    <row r="314" spans="1:5" ht="13.5">
      <c r="A314">
        <v>308</v>
      </c>
      <c r="B314" s="4">
        <f t="shared" si="16"/>
        <v>0</v>
      </c>
      <c r="C314" s="4">
        <f t="shared" si="18"/>
        <v>0</v>
      </c>
      <c r="D314" s="4">
        <f t="shared" si="17"/>
        <v>0</v>
      </c>
      <c r="E314" s="4">
        <f t="shared" si="19"/>
        <v>0</v>
      </c>
    </row>
    <row r="315" spans="1:5" ht="13.5">
      <c r="A315">
        <v>309</v>
      </c>
      <c r="B315" s="4">
        <f t="shared" si="16"/>
        <v>0</v>
      </c>
      <c r="C315" s="4">
        <f t="shared" si="18"/>
        <v>0</v>
      </c>
      <c r="D315" s="4">
        <f t="shared" si="17"/>
        <v>0</v>
      </c>
      <c r="E315" s="4">
        <f t="shared" si="19"/>
        <v>0</v>
      </c>
    </row>
    <row r="316" spans="1:5" ht="13.5">
      <c r="A316">
        <v>310</v>
      </c>
      <c r="B316" s="4">
        <f t="shared" si="16"/>
        <v>0</v>
      </c>
      <c r="C316" s="4">
        <f t="shared" si="18"/>
        <v>0</v>
      </c>
      <c r="D316" s="4">
        <f t="shared" si="17"/>
        <v>0</v>
      </c>
      <c r="E316" s="4">
        <f t="shared" si="19"/>
        <v>0</v>
      </c>
    </row>
    <row r="317" spans="1:5" ht="13.5">
      <c r="A317">
        <v>311</v>
      </c>
      <c r="B317" s="4">
        <f t="shared" si="16"/>
        <v>0</v>
      </c>
      <c r="C317" s="4">
        <f t="shared" si="18"/>
        <v>0</v>
      </c>
      <c r="D317" s="4">
        <f t="shared" si="17"/>
        <v>0</v>
      </c>
      <c r="E317" s="4">
        <f t="shared" si="19"/>
        <v>0</v>
      </c>
    </row>
    <row r="318" spans="1:8" ht="13.5">
      <c r="A318">
        <v>312</v>
      </c>
      <c r="B318" s="4">
        <f t="shared" si="16"/>
        <v>0</v>
      </c>
      <c r="C318" s="4">
        <f t="shared" si="18"/>
        <v>0</v>
      </c>
      <c r="D318" s="4">
        <f t="shared" si="17"/>
        <v>0</v>
      </c>
      <c r="E318" s="4">
        <f t="shared" si="19"/>
        <v>0</v>
      </c>
      <c r="G318" s="6">
        <f>SUM(B307:B318)</f>
        <v>0</v>
      </c>
      <c r="H318" s="6">
        <f>SUM(C307:C318)</f>
        <v>0</v>
      </c>
    </row>
    <row r="319" spans="1:5" ht="13.5">
      <c r="A319">
        <v>313</v>
      </c>
      <c r="B319" s="4">
        <f t="shared" si="16"/>
        <v>0</v>
      </c>
      <c r="C319" s="4">
        <f t="shared" si="18"/>
        <v>0</v>
      </c>
      <c r="D319" s="4">
        <f t="shared" si="17"/>
        <v>0</v>
      </c>
      <c r="E319" s="4">
        <f t="shared" si="19"/>
        <v>0</v>
      </c>
    </row>
    <row r="320" spans="1:5" ht="13.5">
      <c r="A320">
        <v>314</v>
      </c>
      <c r="B320" s="4">
        <f t="shared" si="16"/>
        <v>0</v>
      </c>
      <c r="C320" s="4">
        <f t="shared" si="18"/>
        <v>0</v>
      </c>
      <c r="D320" s="4">
        <f t="shared" si="17"/>
        <v>0</v>
      </c>
      <c r="E320" s="4">
        <f t="shared" si="19"/>
        <v>0</v>
      </c>
    </row>
    <row r="321" spans="1:5" ht="13.5">
      <c r="A321">
        <v>315</v>
      </c>
      <c r="B321" s="4">
        <f t="shared" si="16"/>
        <v>0</v>
      </c>
      <c r="C321" s="4">
        <f t="shared" si="18"/>
        <v>0</v>
      </c>
      <c r="D321" s="4">
        <f t="shared" si="17"/>
        <v>0</v>
      </c>
      <c r="E321" s="4">
        <f t="shared" si="19"/>
        <v>0</v>
      </c>
    </row>
    <row r="322" spans="1:5" ht="13.5">
      <c r="A322">
        <v>316</v>
      </c>
      <c r="B322" s="4">
        <f t="shared" si="16"/>
        <v>0</v>
      </c>
      <c r="C322" s="4">
        <f t="shared" si="18"/>
        <v>0</v>
      </c>
      <c r="D322" s="4">
        <f t="shared" si="17"/>
        <v>0</v>
      </c>
      <c r="E322" s="4">
        <f t="shared" si="19"/>
        <v>0</v>
      </c>
    </row>
    <row r="323" spans="1:5" ht="13.5">
      <c r="A323">
        <v>317</v>
      </c>
      <c r="B323" s="4">
        <f t="shared" si="16"/>
        <v>0</v>
      </c>
      <c r="C323" s="4">
        <f t="shared" si="18"/>
        <v>0</v>
      </c>
      <c r="D323" s="4">
        <f t="shared" si="17"/>
        <v>0</v>
      </c>
      <c r="E323" s="4">
        <f t="shared" si="19"/>
        <v>0</v>
      </c>
    </row>
    <row r="324" spans="1:5" ht="13.5">
      <c r="A324">
        <v>318</v>
      </c>
      <c r="B324" s="4">
        <f t="shared" si="16"/>
        <v>0</v>
      </c>
      <c r="C324" s="4">
        <f t="shared" si="18"/>
        <v>0</v>
      </c>
      <c r="D324" s="4">
        <f t="shared" si="17"/>
        <v>0</v>
      </c>
      <c r="E324" s="4">
        <f t="shared" si="19"/>
        <v>0</v>
      </c>
    </row>
    <row r="325" spans="1:5" ht="13.5">
      <c r="A325">
        <v>319</v>
      </c>
      <c r="B325" s="4">
        <f t="shared" si="16"/>
        <v>0</v>
      </c>
      <c r="C325" s="4">
        <f t="shared" si="18"/>
        <v>0</v>
      </c>
      <c r="D325" s="4">
        <f t="shared" si="17"/>
        <v>0</v>
      </c>
      <c r="E325" s="4">
        <f t="shared" si="19"/>
        <v>0</v>
      </c>
    </row>
    <row r="326" spans="1:5" ht="13.5">
      <c r="A326">
        <v>320</v>
      </c>
      <c r="B326" s="4">
        <f t="shared" si="16"/>
        <v>0</v>
      </c>
      <c r="C326" s="4">
        <f t="shared" si="18"/>
        <v>0</v>
      </c>
      <c r="D326" s="4">
        <f t="shared" si="17"/>
        <v>0</v>
      </c>
      <c r="E326" s="4">
        <f t="shared" si="19"/>
        <v>0</v>
      </c>
    </row>
    <row r="327" spans="1:5" ht="13.5">
      <c r="A327">
        <v>321</v>
      </c>
      <c r="B327" s="4">
        <f aca="true" t="shared" si="20" ref="B327:B390">IF(A327&gt;$C$4*12,0,-$C$3/$C$4/12)</f>
        <v>0</v>
      </c>
      <c r="C327" s="4">
        <f t="shared" si="18"/>
        <v>0</v>
      </c>
      <c r="D327" s="4">
        <f aca="true" t="shared" si="21" ref="D327:D390">SUM(B327:C327)</f>
        <v>0</v>
      </c>
      <c r="E327" s="4">
        <f t="shared" si="19"/>
        <v>0</v>
      </c>
    </row>
    <row r="328" spans="1:5" ht="13.5">
      <c r="A328">
        <v>322</v>
      </c>
      <c r="B328" s="4">
        <f t="shared" si="20"/>
        <v>0</v>
      </c>
      <c r="C328" s="4">
        <f aca="true" t="shared" si="22" ref="C328:C391">IF(A328&gt;$C$4*12,0,-E327*$C$2/100/12)</f>
        <v>0</v>
      </c>
      <c r="D328" s="4">
        <f t="shared" si="21"/>
        <v>0</v>
      </c>
      <c r="E328" s="4">
        <f aca="true" t="shared" si="23" ref="E328:E391">E327+B328</f>
        <v>0</v>
      </c>
    </row>
    <row r="329" spans="1:5" ht="13.5">
      <c r="A329">
        <v>323</v>
      </c>
      <c r="B329" s="4">
        <f t="shared" si="20"/>
        <v>0</v>
      </c>
      <c r="C329" s="4">
        <f t="shared" si="22"/>
        <v>0</v>
      </c>
      <c r="D329" s="4">
        <f t="shared" si="21"/>
        <v>0</v>
      </c>
      <c r="E329" s="4">
        <f t="shared" si="23"/>
        <v>0</v>
      </c>
    </row>
    <row r="330" spans="1:8" ht="13.5">
      <c r="A330">
        <v>324</v>
      </c>
      <c r="B330" s="4">
        <f t="shared" si="20"/>
        <v>0</v>
      </c>
      <c r="C330" s="4">
        <f t="shared" si="22"/>
        <v>0</v>
      </c>
      <c r="D330" s="4">
        <f t="shared" si="21"/>
        <v>0</v>
      </c>
      <c r="E330" s="4">
        <f t="shared" si="23"/>
        <v>0</v>
      </c>
      <c r="G330" s="6">
        <f>SUM(B319:B330)</f>
        <v>0</v>
      </c>
      <c r="H330" s="6">
        <f>SUM(C319:C330)</f>
        <v>0</v>
      </c>
    </row>
    <row r="331" spans="1:5" ht="13.5">
      <c r="A331">
        <v>325</v>
      </c>
      <c r="B331" s="4">
        <f t="shared" si="20"/>
        <v>0</v>
      </c>
      <c r="C331" s="4">
        <f t="shared" si="22"/>
        <v>0</v>
      </c>
      <c r="D331" s="4">
        <f t="shared" si="21"/>
        <v>0</v>
      </c>
      <c r="E331" s="4">
        <f t="shared" si="23"/>
        <v>0</v>
      </c>
    </row>
    <row r="332" spans="1:5" ht="13.5">
      <c r="A332">
        <v>326</v>
      </c>
      <c r="B332" s="4">
        <f t="shared" si="20"/>
        <v>0</v>
      </c>
      <c r="C332" s="4">
        <f t="shared" si="22"/>
        <v>0</v>
      </c>
      <c r="D332" s="4">
        <f t="shared" si="21"/>
        <v>0</v>
      </c>
      <c r="E332" s="4">
        <f t="shared" si="23"/>
        <v>0</v>
      </c>
    </row>
    <row r="333" spans="1:5" ht="13.5">
      <c r="A333">
        <v>327</v>
      </c>
      <c r="B333" s="4">
        <f t="shared" si="20"/>
        <v>0</v>
      </c>
      <c r="C333" s="4">
        <f t="shared" si="22"/>
        <v>0</v>
      </c>
      <c r="D333" s="4">
        <f t="shared" si="21"/>
        <v>0</v>
      </c>
      <c r="E333" s="4">
        <f t="shared" si="23"/>
        <v>0</v>
      </c>
    </row>
    <row r="334" spans="1:5" ht="13.5">
      <c r="A334">
        <v>328</v>
      </c>
      <c r="B334" s="4">
        <f t="shared" si="20"/>
        <v>0</v>
      </c>
      <c r="C334" s="4">
        <f t="shared" si="22"/>
        <v>0</v>
      </c>
      <c r="D334" s="4">
        <f t="shared" si="21"/>
        <v>0</v>
      </c>
      <c r="E334" s="4">
        <f t="shared" si="23"/>
        <v>0</v>
      </c>
    </row>
    <row r="335" spans="1:5" ht="13.5">
      <c r="A335">
        <v>329</v>
      </c>
      <c r="B335" s="4">
        <f t="shared" si="20"/>
        <v>0</v>
      </c>
      <c r="C335" s="4">
        <f t="shared" si="22"/>
        <v>0</v>
      </c>
      <c r="D335" s="4">
        <f t="shared" si="21"/>
        <v>0</v>
      </c>
      <c r="E335" s="4">
        <f t="shared" si="23"/>
        <v>0</v>
      </c>
    </row>
    <row r="336" spans="1:5" ht="13.5">
      <c r="A336">
        <v>330</v>
      </c>
      <c r="B336" s="4">
        <f t="shared" si="20"/>
        <v>0</v>
      </c>
      <c r="C336" s="4">
        <f t="shared" si="22"/>
        <v>0</v>
      </c>
      <c r="D336" s="4">
        <f t="shared" si="21"/>
        <v>0</v>
      </c>
      <c r="E336" s="4">
        <f t="shared" si="23"/>
        <v>0</v>
      </c>
    </row>
    <row r="337" spans="1:5" ht="13.5">
      <c r="A337">
        <v>331</v>
      </c>
      <c r="B337" s="4">
        <f t="shared" si="20"/>
        <v>0</v>
      </c>
      <c r="C337" s="4">
        <f t="shared" si="22"/>
        <v>0</v>
      </c>
      <c r="D337" s="4">
        <f t="shared" si="21"/>
        <v>0</v>
      </c>
      <c r="E337" s="4">
        <f t="shared" si="23"/>
        <v>0</v>
      </c>
    </row>
    <row r="338" spans="1:5" ht="13.5">
      <c r="A338">
        <v>332</v>
      </c>
      <c r="B338" s="4">
        <f t="shared" si="20"/>
        <v>0</v>
      </c>
      <c r="C338" s="4">
        <f t="shared" si="22"/>
        <v>0</v>
      </c>
      <c r="D338" s="4">
        <f t="shared" si="21"/>
        <v>0</v>
      </c>
      <c r="E338" s="4">
        <f t="shared" si="23"/>
        <v>0</v>
      </c>
    </row>
    <row r="339" spans="1:5" ht="13.5">
      <c r="A339">
        <v>333</v>
      </c>
      <c r="B339" s="4">
        <f t="shared" si="20"/>
        <v>0</v>
      </c>
      <c r="C339" s="4">
        <f t="shared" si="22"/>
        <v>0</v>
      </c>
      <c r="D339" s="4">
        <f t="shared" si="21"/>
        <v>0</v>
      </c>
      <c r="E339" s="4">
        <f t="shared" si="23"/>
        <v>0</v>
      </c>
    </row>
    <row r="340" spans="1:5" ht="13.5">
      <c r="A340">
        <v>334</v>
      </c>
      <c r="B340" s="4">
        <f t="shared" si="20"/>
        <v>0</v>
      </c>
      <c r="C340" s="4">
        <f t="shared" si="22"/>
        <v>0</v>
      </c>
      <c r="D340" s="4">
        <f t="shared" si="21"/>
        <v>0</v>
      </c>
      <c r="E340" s="4">
        <f t="shared" si="23"/>
        <v>0</v>
      </c>
    </row>
    <row r="341" spans="1:5" ht="13.5">
      <c r="A341">
        <v>335</v>
      </c>
      <c r="B341" s="4">
        <f t="shared" si="20"/>
        <v>0</v>
      </c>
      <c r="C341" s="4">
        <f t="shared" si="22"/>
        <v>0</v>
      </c>
      <c r="D341" s="4">
        <f t="shared" si="21"/>
        <v>0</v>
      </c>
      <c r="E341" s="4">
        <f t="shared" si="23"/>
        <v>0</v>
      </c>
    </row>
    <row r="342" spans="1:8" ht="13.5">
      <c r="A342">
        <v>336</v>
      </c>
      <c r="B342" s="4">
        <f t="shared" si="20"/>
        <v>0</v>
      </c>
      <c r="C342" s="4">
        <f t="shared" si="22"/>
        <v>0</v>
      </c>
      <c r="D342" s="4">
        <f t="shared" si="21"/>
        <v>0</v>
      </c>
      <c r="E342" s="4">
        <f t="shared" si="23"/>
        <v>0</v>
      </c>
      <c r="G342" s="6">
        <f>SUM(B331:B342)</f>
        <v>0</v>
      </c>
      <c r="H342" s="6">
        <f>SUM(C331:C342)</f>
        <v>0</v>
      </c>
    </row>
    <row r="343" spans="1:5" ht="13.5">
      <c r="A343">
        <v>337</v>
      </c>
      <c r="B343" s="4">
        <f t="shared" si="20"/>
        <v>0</v>
      </c>
      <c r="C343" s="4">
        <f t="shared" si="22"/>
        <v>0</v>
      </c>
      <c r="D343" s="4">
        <f t="shared" si="21"/>
        <v>0</v>
      </c>
      <c r="E343" s="4">
        <f t="shared" si="23"/>
        <v>0</v>
      </c>
    </row>
    <row r="344" spans="1:5" ht="13.5">
      <c r="A344">
        <v>338</v>
      </c>
      <c r="B344" s="4">
        <f t="shared" si="20"/>
        <v>0</v>
      </c>
      <c r="C344" s="4">
        <f t="shared" si="22"/>
        <v>0</v>
      </c>
      <c r="D344" s="4">
        <f t="shared" si="21"/>
        <v>0</v>
      </c>
      <c r="E344" s="4">
        <f t="shared" si="23"/>
        <v>0</v>
      </c>
    </row>
    <row r="345" spans="1:5" ht="13.5">
      <c r="A345">
        <v>339</v>
      </c>
      <c r="B345" s="4">
        <f t="shared" si="20"/>
        <v>0</v>
      </c>
      <c r="C345" s="4">
        <f t="shared" si="22"/>
        <v>0</v>
      </c>
      <c r="D345" s="4">
        <f t="shared" si="21"/>
        <v>0</v>
      </c>
      <c r="E345" s="4">
        <f t="shared" si="23"/>
        <v>0</v>
      </c>
    </row>
    <row r="346" spans="1:5" ht="13.5">
      <c r="A346">
        <v>340</v>
      </c>
      <c r="B346" s="4">
        <f t="shared" si="20"/>
        <v>0</v>
      </c>
      <c r="C346" s="4">
        <f t="shared" si="22"/>
        <v>0</v>
      </c>
      <c r="D346" s="4">
        <f t="shared" si="21"/>
        <v>0</v>
      </c>
      <c r="E346" s="4">
        <f t="shared" si="23"/>
        <v>0</v>
      </c>
    </row>
    <row r="347" spans="1:5" ht="13.5">
      <c r="A347">
        <v>341</v>
      </c>
      <c r="B347" s="4">
        <f t="shared" si="20"/>
        <v>0</v>
      </c>
      <c r="C347" s="4">
        <f t="shared" si="22"/>
        <v>0</v>
      </c>
      <c r="D347" s="4">
        <f t="shared" si="21"/>
        <v>0</v>
      </c>
      <c r="E347" s="4">
        <f t="shared" si="23"/>
        <v>0</v>
      </c>
    </row>
    <row r="348" spans="1:5" ht="13.5">
      <c r="A348">
        <v>342</v>
      </c>
      <c r="B348" s="4">
        <f t="shared" si="20"/>
        <v>0</v>
      </c>
      <c r="C348" s="4">
        <f t="shared" si="22"/>
        <v>0</v>
      </c>
      <c r="D348" s="4">
        <f t="shared" si="21"/>
        <v>0</v>
      </c>
      <c r="E348" s="4">
        <f t="shared" si="23"/>
        <v>0</v>
      </c>
    </row>
    <row r="349" spans="1:5" ht="13.5">
      <c r="A349">
        <v>343</v>
      </c>
      <c r="B349" s="4">
        <f t="shared" si="20"/>
        <v>0</v>
      </c>
      <c r="C349" s="4">
        <f t="shared" si="22"/>
        <v>0</v>
      </c>
      <c r="D349" s="4">
        <f t="shared" si="21"/>
        <v>0</v>
      </c>
      <c r="E349" s="4">
        <f t="shared" si="23"/>
        <v>0</v>
      </c>
    </row>
    <row r="350" spans="1:5" ht="13.5">
      <c r="A350">
        <v>344</v>
      </c>
      <c r="B350" s="4">
        <f t="shared" si="20"/>
        <v>0</v>
      </c>
      <c r="C350" s="4">
        <f t="shared" si="22"/>
        <v>0</v>
      </c>
      <c r="D350" s="4">
        <f t="shared" si="21"/>
        <v>0</v>
      </c>
      <c r="E350" s="4">
        <f t="shared" si="23"/>
        <v>0</v>
      </c>
    </row>
    <row r="351" spans="1:5" ht="13.5">
      <c r="A351">
        <v>345</v>
      </c>
      <c r="B351" s="4">
        <f t="shared" si="20"/>
        <v>0</v>
      </c>
      <c r="C351" s="4">
        <f t="shared" si="22"/>
        <v>0</v>
      </c>
      <c r="D351" s="4">
        <f t="shared" si="21"/>
        <v>0</v>
      </c>
      <c r="E351" s="4">
        <f t="shared" si="23"/>
        <v>0</v>
      </c>
    </row>
    <row r="352" spans="1:5" ht="13.5">
      <c r="A352">
        <v>346</v>
      </c>
      <c r="B352" s="4">
        <f t="shared" si="20"/>
        <v>0</v>
      </c>
      <c r="C352" s="4">
        <f t="shared" si="22"/>
        <v>0</v>
      </c>
      <c r="D352" s="4">
        <f t="shared" si="21"/>
        <v>0</v>
      </c>
      <c r="E352" s="4">
        <f t="shared" si="23"/>
        <v>0</v>
      </c>
    </row>
    <row r="353" spans="1:5" ht="13.5">
      <c r="A353">
        <v>347</v>
      </c>
      <c r="B353" s="4">
        <f t="shared" si="20"/>
        <v>0</v>
      </c>
      <c r="C353" s="4">
        <f t="shared" si="22"/>
        <v>0</v>
      </c>
      <c r="D353" s="4">
        <f t="shared" si="21"/>
        <v>0</v>
      </c>
      <c r="E353" s="4">
        <f t="shared" si="23"/>
        <v>0</v>
      </c>
    </row>
    <row r="354" spans="1:8" ht="13.5">
      <c r="A354">
        <v>348</v>
      </c>
      <c r="B354" s="4">
        <f t="shared" si="20"/>
        <v>0</v>
      </c>
      <c r="C354" s="4">
        <f t="shared" si="22"/>
        <v>0</v>
      </c>
      <c r="D354" s="4">
        <f t="shared" si="21"/>
        <v>0</v>
      </c>
      <c r="E354" s="4">
        <f t="shared" si="23"/>
        <v>0</v>
      </c>
      <c r="G354" s="6">
        <f>SUM(B343:B354)</f>
        <v>0</v>
      </c>
      <c r="H354" s="6">
        <f>SUM(C343:C354)</f>
        <v>0</v>
      </c>
    </row>
    <row r="355" spans="1:5" ht="13.5">
      <c r="A355">
        <v>349</v>
      </c>
      <c r="B355" s="4">
        <f t="shared" si="20"/>
        <v>0</v>
      </c>
      <c r="C355" s="4">
        <f t="shared" si="22"/>
        <v>0</v>
      </c>
      <c r="D355" s="4">
        <f t="shared" si="21"/>
        <v>0</v>
      </c>
      <c r="E355" s="4">
        <f t="shared" si="23"/>
        <v>0</v>
      </c>
    </row>
    <row r="356" spans="1:5" ht="13.5">
      <c r="A356">
        <v>350</v>
      </c>
      <c r="B356" s="4">
        <f t="shared" si="20"/>
        <v>0</v>
      </c>
      <c r="C356" s="4">
        <f t="shared" si="22"/>
        <v>0</v>
      </c>
      <c r="D356" s="4">
        <f t="shared" si="21"/>
        <v>0</v>
      </c>
      <c r="E356" s="4">
        <f t="shared" si="23"/>
        <v>0</v>
      </c>
    </row>
    <row r="357" spans="1:5" ht="13.5">
      <c r="A357">
        <v>351</v>
      </c>
      <c r="B357" s="4">
        <f t="shared" si="20"/>
        <v>0</v>
      </c>
      <c r="C357" s="4">
        <f t="shared" si="22"/>
        <v>0</v>
      </c>
      <c r="D357" s="4">
        <f t="shared" si="21"/>
        <v>0</v>
      </c>
      <c r="E357" s="4">
        <f t="shared" si="23"/>
        <v>0</v>
      </c>
    </row>
    <row r="358" spans="1:5" ht="13.5">
      <c r="A358">
        <v>352</v>
      </c>
      <c r="B358" s="4">
        <f t="shared" si="20"/>
        <v>0</v>
      </c>
      <c r="C358" s="4">
        <f t="shared" si="22"/>
        <v>0</v>
      </c>
      <c r="D358" s="4">
        <f t="shared" si="21"/>
        <v>0</v>
      </c>
      <c r="E358" s="4">
        <f t="shared" si="23"/>
        <v>0</v>
      </c>
    </row>
    <row r="359" spans="1:5" ht="13.5">
      <c r="A359">
        <v>353</v>
      </c>
      <c r="B359" s="4">
        <f t="shared" si="20"/>
        <v>0</v>
      </c>
      <c r="C359" s="4">
        <f t="shared" si="22"/>
        <v>0</v>
      </c>
      <c r="D359" s="4">
        <f t="shared" si="21"/>
        <v>0</v>
      </c>
      <c r="E359" s="4">
        <f t="shared" si="23"/>
        <v>0</v>
      </c>
    </row>
    <row r="360" spans="1:5" ht="13.5">
      <c r="A360">
        <v>354</v>
      </c>
      <c r="B360" s="4">
        <f t="shared" si="20"/>
        <v>0</v>
      </c>
      <c r="C360" s="4">
        <f t="shared" si="22"/>
        <v>0</v>
      </c>
      <c r="D360" s="4">
        <f t="shared" si="21"/>
        <v>0</v>
      </c>
      <c r="E360" s="4">
        <f t="shared" si="23"/>
        <v>0</v>
      </c>
    </row>
    <row r="361" spans="1:5" ht="13.5">
      <c r="A361">
        <v>355</v>
      </c>
      <c r="B361" s="4">
        <f t="shared" si="20"/>
        <v>0</v>
      </c>
      <c r="C361" s="4">
        <f t="shared" si="22"/>
        <v>0</v>
      </c>
      <c r="D361" s="4">
        <f t="shared" si="21"/>
        <v>0</v>
      </c>
      <c r="E361" s="4">
        <f t="shared" si="23"/>
        <v>0</v>
      </c>
    </row>
    <row r="362" spans="1:5" ht="13.5">
      <c r="A362">
        <v>356</v>
      </c>
      <c r="B362" s="4">
        <f t="shared" si="20"/>
        <v>0</v>
      </c>
      <c r="C362" s="4">
        <f t="shared" si="22"/>
        <v>0</v>
      </c>
      <c r="D362" s="4">
        <f t="shared" si="21"/>
        <v>0</v>
      </c>
      <c r="E362" s="4">
        <f t="shared" si="23"/>
        <v>0</v>
      </c>
    </row>
    <row r="363" spans="1:5" ht="13.5">
      <c r="A363">
        <v>357</v>
      </c>
      <c r="B363" s="4">
        <f t="shared" si="20"/>
        <v>0</v>
      </c>
      <c r="C363" s="4">
        <f t="shared" si="22"/>
        <v>0</v>
      </c>
      <c r="D363" s="4">
        <f t="shared" si="21"/>
        <v>0</v>
      </c>
      <c r="E363" s="4">
        <f t="shared" si="23"/>
        <v>0</v>
      </c>
    </row>
    <row r="364" spans="1:5" ht="13.5">
      <c r="A364">
        <v>358</v>
      </c>
      <c r="B364" s="4">
        <f t="shared" si="20"/>
        <v>0</v>
      </c>
      <c r="C364" s="4">
        <f t="shared" si="22"/>
        <v>0</v>
      </c>
      <c r="D364" s="4">
        <f t="shared" si="21"/>
        <v>0</v>
      </c>
      <c r="E364" s="4">
        <f t="shared" si="23"/>
        <v>0</v>
      </c>
    </row>
    <row r="365" spans="1:5" ht="13.5">
      <c r="A365">
        <v>359</v>
      </c>
      <c r="B365" s="4">
        <f t="shared" si="20"/>
        <v>0</v>
      </c>
      <c r="C365" s="4">
        <f t="shared" si="22"/>
        <v>0</v>
      </c>
      <c r="D365" s="4">
        <f t="shared" si="21"/>
        <v>0</v>
      </c>
      <c r="E365" s="4">
        <f t="shared" si="23"/>
        <v>0</v>
      </c>
    </row>
    <row r="366" spans="1:8" ht="13.5">
      <c r="A366">
        <v>360</v>
      </c>
      <c r="B366" s="4">
        <f t="shared" si="20"/>
        <v>0</v>
      </c>
      <c r="C366" s="4">
        <f t="shared" si="22"/>
        <v>0</v>
      </c>
      <c r="D366" s="4">
        <f t="shared" si="21"/>
        <v>0</v>
      </c>
      <c r="E366" s="4">
        <f t="shared" si="23"/>
        <v>0</v>
      </c>
      <c r="G366" s="6">
        <f>SUM(B355:B366)</f>
        <v>0</v>
      </c>
      <c r="H366" s="6">
        <f>SUM(C355:C366)</f>
        <v>0</v>
      </c>
    </row>
    <row r="367" spans="1:5" ht="13.5">
      <c r="A367">
        <v>361</v>
      </c>
      <c r="B367" s="4">
        <f t="shared" si="20"/>
        <v>0</v>
      </c>
      <c r="C367" s="4">
        <f t="shared" si="22"/>
        <v>0</v>
      </c>
      <c r="D367" s="4">
        <f t="shared" si="21"/>
        <v>0</v>
      </c>
      <c r="E367" s="4">
        <f t="shared" si="23"/>
        <v>0</v>
      </c>
    </row>
    <row r="368" spans="1:5" ht="13.5">
      <c r="A368">
        <v>362</v>
      </c>
      <c r="B368" s="4">
        <f t="shared" si="20"/>
        <v>0</v>
      </c>
      <c r="C368" s="4">
        <f t="shared" si="22"/>
        <v>0</v>
      </c>
      <c r="D368" s="4">
        <f t="shared" si="21"/>
        <v>0</v>
      </c>
      <c r="E368" s="4">
        <f t="shared" si="23"/>
        <v>0</v>
      </c>
    </row>
    <row r="369" spans="1:5" ht="13.5">
      <c r="A369">
        <v>363</v>
      </c>
      <c r="B369" s="4">
        <f t="shared" si="20"/>
        <v>0</v>
      </c>
      <c r="C369" s="4">
        <f t="shared" si="22"/>
        <v>0</v>
      </c>
      <c r="D369" s="4">
        <f t="shared" si="21"/>
        <v>0</v>
      </c>
      <c r="E369" s="4">
        <f t="shared" si="23"/>
        <v>0</v>
      </c>
    </row>
    <row r="370" spans="1:5" ht="13.5">
      <c r="A370">
        <v>364</v>
      </c>
      <c r="B370" s="4">
        <f t="shared" si="20"/>
        <v>0</v>
      </c>
      <c r="C370" s="4">
        <f t="shared" si="22"/>
        <v>0</v>
      </c>
      <c r="D370" s="4">
        <f t="shared" si="21"/>
        <v>0</v>
      </c>
      <c r="E370" s="4">
        <f t="shared" si="23"/>
        <v>0</v>
      </c>
    </row>
    <row r="371" spans="1:5" ht="13.5">
      <c r="A371">
        <v>365</v>
      </c>
      <c r="B371" s="4">
        <f t="shared" si="20"/>
        <v>0</v>
      </c>
      <c r="C371" s="4">
        <f t="shared" si="22"/>
        <v>0</v>
      </c>
      <c r="D371" s="4">
        <f t="shared" si="21"/>
        <v>0</v>
      </c>
      <c r="E371" s="4">
        <f t="shared" si="23"/>
        <v>0</v>
      </c>
    </row>
    <row r="372" spans="1:5" ht="13.5">
      <c r="A372">
        <v>366</v>
      </c>
      <c r="B372" s="4">
        <f t="shared" si="20"/>
        <v>0</v>
      </c>
      <c r="C372" s="4">
        <f t="shared" si="22"/>
        <v>0</v>
      </c>
      <c r="D372" s="4">
        <f t="shared" si="21"/>
        <v>0</v>
      </c>
      <c r="E372" s="4">
        <f t="shared" si="23"/>
        <v>0</v>
      </c>
    </row>
    <row r="373" spans="1:5" ht="13.5">
      <c r="A373">
        <v>367</v>
      </c>
      <c r="B373" s="4">
        <f t="shared" si="20"/>
        <v>0</v>
      </c>
      <c r="C373" s="4">
        <f t="shared" si="22"/>
        <v>0</v>
      </c>
      <c r="D373" s="4">
        <f t="shared" si="21"/>
        <v>0</v>
      </c>
      <c r="E373" s="4">
        <f t="shared" si="23"/>
        <v>0</v>
      </c>
    </row>
    <row r="374" spans="1:5" ht="13.5">
      <c r="A374">
        <v>368</v>
      </c>
      <c r="B374" s="4">
        <f t="shared" si="20"/>
        <v>0</v>
      </c>
      <c r="C374" s="4">
        <f t="shared" si="22"/>
        <v>0</v>
      </c>
      <c r="D374" s="4">
        <f t="shared" si="21"/>
        <v>0</v>
      </c>
      <c r="E374" s="4">
        <f t="shared" si="23"/>
        <v>0</v>
      </c>
    </row>
    <row r="375" spans="1:5" ht="13.5">
      <c r="A375">
        <v>369</v>
      </c>
      <c r="B375" s="4">
        <f t="shared" si="20"/>
        <v>0</v>
      </c>
      <c r="C375" s="4">
        <f t="shared" si="22"/>
        <v>0</v>
      </c>
      <c r="D375" s="4">
        <f t="shared" si="21"/>
        <v>0</v>
      </c>
      <c r="E375" s="4">
        <f t="shared" si="23"/>
        <v>0</v>
      </c>
    </row>
    <row r="376" spans="1:5" ht="13.5">
      <c r="A376">
        <v>370</v>
      </c>
      <c r="B376" s="4">
        <f t="shared" si="20"/>
        <v>0</v>
      </c>
      <c r="C376" s="4">
        <f t="shared" si="22"/>
        <v>0</v>
      </c>
      <c r="D376" s="4">
        <f t="shared" si="21"/>
        <v>0</v>
      </c>
      <c r="E376" s="4">
        <f t="shared" si="23"/>
        <v>0</v>
      </c>
    </row>
    <row r="377" spans="1:5" ht="13.5">
      <c r="A377">
        <v>371</v>
      </c>
      <c r="B377" s="4">
        <f t="shared" si="20"/>
        <v>0</v>
      </c>
      <c r="C377" s="4">
        <f t="shared" si="22"/>
        <v>0</v>
      </c>
      <c r="D377" s="4">
        <f t="shared" si="21"/>
        <v>0</v>
      </c>
      <c r="E377" s="4">
        <f t="shared" si="23"/>
        <v>0</v>
      </c>
    </row>
    <row r="378" spans="1:5" ht="13.5">
      <c r="A378">
        <v>372</v>
      </c>
      <c r="B378" s="4">
        <f t="shared" si="20"/>
        <v>0</v>
      </c>
      <c r="C378" s="4">
        <f t="shared" si="22"/>
        <v>0</v>
      </c>
      <c r="D378" s="4">
        <f t="shared" si="21"/>
        <v>0</v>
      </c>
      <c r="E378" s="4">
        <f t="shared" si="23"/>
        <v>0</v>
      </c>
    </row>
    <row r="379" spans="1:5" ht="13.5">
      <c r="A379">
        <v>373</v>
      </c>
      <c r="B379" s="4">
        <f t="shared" si="20"/>
        <v>0</v>
      </c>
      <c r="C379" s="4">
        <f t="shared" si="22"/>
        <v>0</v>
      </c>
      <c r="D379" s="4">
        <f t="shared" si="21"/>
        <v>0</v>
      </c>
      <c r="E379" s="4">
        <f t="shared" si="23"/>
        <v>0</v>
      </c>
    </row>
    <row r="380" spans="1:5" ht="13.5">
      <c r="A380">
        <v>374</v>
      </c>
      <c r="B380" s="4">
        <f t="shared" si="20"/>
        <v>0</v>
      </c>
      <c r="C380" s="4">
        <f t="shared" si="22"/>
        <v>0</v>
      </c>
      <c r="D380" s="4">
        <f t="shared" si="21"/>
        <v>0</v>
      </c>
      <c r="E380" s="4">
        <f t="shared" si="23"/>
        <v>0</v>
      </c>
    </row>
    <row r="381" spans="1:5" ht="13.5">
      <c r="A381">
        <v>375</v>
      </c>
      <c r="B381" s="4">
        <f t="shared" si="20"/>
        <v>0</v>
      </c>
      <c r="C381" s="4">
        <f t="shared" si="22"/>
        <v>0</v>
      </c>
      <c r="D381" s="4">
        <f t="shared" si="21"/>
        <v>0</v>
      </c>
      <c r="E381" s="4">
        <f t="shared" si="23"/>
        <v>0</v>
      </c>
    </row>
    <row r="382" spans="1:5" ht="13.5">
      <c r="A382">
        <v>376</v>
      </c>
      <c r="B382" s="4">
        <f t="shared" si="20"/>
        <v>0</v>
      </c>
      <c r="C382" s="4">
        <f t="shared" si="22"/>
        <v>0</v>
      </c>
      <c r="D382" s="4">
        <f t="shared" si="21"/>
        <v>0</v>
      </c>
      <c r="E382" s="4">
        <f t="shared" si="23"/>
        <v>0</v>
      </c>
    </row>
    <row r="383" spans="1:5" ht="13.5">
      <c r="A383">
        <v>377</v>
      </c>
      <c r="B383" s="4">
        <f t="shared" si="20"/>
        <v>0</v>
      </c>
      <c r="C383" s="4">
        <f t="shared" si="22"/>
        <v>0</v>
      </c>
      <c r="D383" s="4">
        <f t="shared" si="21"/>
        <v>0</v>
      </c>
      <c r="E383" s="4">
        <f t="shared" si="23"/>
        <v>0</v>
      </c>
    </row>
    <row r="384" spans="1:5" ht="13.5">
      <c r="A384">
        <v>378</v>
      </c>
      <c r="B384" s="4">
        <f t="shared" si="20"/>
        <v>0</v>
      </c>
      <c r="C384" s="4">
        <f t="shared" si="22"/>
        <v>0</v>
      </c>
      <c r="D384" s="4">
        <f t="shared" si="21"/>
        <v>0</v>
      </c>
      <c r="E384" s="4">
        <f t="shared" si="23"/>
        <v>0</v>
      </c>
    </row>
    <row r="385" spans="1:5" ht="13.5">
      <c r="A385">
        <v>379</v>
      </c>
      <c r="B385" s="4">
        <f t="shared" si="20"/>
        <v>0</v>
      </c>
      <c r="C385" s="4">
        <f t="shared" si="22"/>
        <v>0</v>
      </c>
      <c r="D385" s="4">
        <f t="shared" si="21"/>
        <v>0</v>
      </c>
      <c r="E385" s="4">
        <f t="shared" si="23"/>
        <v>0</v>
      </c>
    </row>
    <row r="386" spans="1:5" ht="13.5">
      <c r="A386">
        <v>380</v>
      </c>
      <c r="B386" s="4">
        <f t="shared" si="20"/>
        <v>0</v>
      </c>
      <c r="C386" s="4">
        <f t="shared" si="22"/>
        <v>0</v>
      </c>
      <c r="D386" s="4">
        <f t="shared" si="21"/>
        <v>0</v>
      </c>
      <c r="E386" s="4">
        <f t="shared" si="23"/>
        <v>0</v>
      </c>
    </row>
    <row r="387" spans="1:5" ht="13.5">
      <c r="A387">
        <v>381</v>
      </c>
      <c r="B387" s="4">
        <f t="shared" si="20"/>
        <v>0</v>
      </c>
      <c r="C387" s="4">
        <f t="shared" si="22"/>
        <v>0</v>
      </c>
      <c r="D387" s="4">
        <f t="shared" si="21"/>
        <v>0</v>
      </c>
      <c r="E387" s="4">
        <f t="shared" si="23"/>
        <v>0</v>
      </c>
    </row>
    <row r="388" spans="1:5" ht="13.5">
      <c r="A388">
        <v>382</v>
      </c>
      <c r="B388" s="4">
        <f t="shared" si="20"/>
        <v>0</v>
      </c>
      <c r="C388" s="4">
        <f t="shared" si="22"/>
        <v>0</v>
      </c>
      <c r="D388" s="4">
        <f t="shared" si="21"/>
        <v>0</v>
      </c>
      <c r="E388" s="4">
        <f t="shared" si="23"/>
        <v>0</v>
      </c>
    </row>
    <row r="389" spans="1:5" ht="13.5">
      <c r="A389">
        <v>383</v>
      </c>
      <c r="B389" s="4">
        <f t="shared" si="20"/>
        <v>0</v>
      </c>
      <c r="C389" s="4">
        <f t="shared" si="22"/>
        <v>0</v>
      </c>
      <c r="D389" s="4">
        <f t="shared" si="21"/>
        <v>0</v>
      </c>
      <c r="E389" s="4">
        <f t="shared" si="23"/>
        <v>0</v>
      </c>
    </row>
    <row r="390" spans="1:5" ht="13.5">
      <c r="A390">
        <v>384</v>
      </c>
      <c r="B390" s="4">
        <f t="shared" si="20"/>
        <v>0</v>
      </c>
      <c r="C390" s="4">
        <f t="shared" si="22"/>
        <v>0</v>
      </c>
      <c r="D390" s="4">
        <f t="shared" si="21"/>
        <v>0</v>
      </c>
      <c r="E390" s="4">
        <f t="shared" si="23"/>
        <v>0</v>
      </c>
    </row>
    <row r="391" spans="1:5" ht="13.5">
      <c r="A391">
        <v>385</v>
      </c>
      <c r="B391" s="4">
        <f aca="true" t="shared" si="24" ref="B391:B426">IF(A391&gt;$C$4*12,0,-$C$3/$C$4/12)</f>
        <v>0</v>
      </c>
      <c r="C391" s="4">
        <f t="shared" si="22"/>
        <v>0</v>
      </c>
      <c r="D391" s="4">
        <f aca="true" t="shared" si="25" ref="D391:D426">SUM(B391:C391)</f>
        <v>0</v>
      </c>
      <c r="E391" s="4">
        <f t="shared" si="23"/>
        <v>0</v>
      </c>
    </row>
    <row r="392" spans="1:5" ht="13.5">
      <c r="A392">
        <v>386</v>
      </c>
      <c r="B392" s="4">
        <f t="shared" si="24"/>
        <v>0</v>
      </c>
      <c r="C392" s="4">
        <f aca="true" t="shared" si="26" ref="C392:C426">IF(A392&gt;$C$4*12,0,-E391*$C$2/100/12)</f>
        <v>0</v>
      </c>
      <c r="D392" s="4">
        <f t="shared" si="25"/>
        <v>0</v>
      </c>
      <c r="E392" s="4">
        <f aca="true" t="shared" si="27" ref="E392:E426">E391+B392</f>
        <v>0</v>
      </c>
    </row>
    <row r="393" spans="1:5" ht="13.5">
      <c r="A393">
        <v>387</v>
      </c>
      <c r="B393" s="4">
        <f t="shared" si="24"/>
        <v>0</v>
      </c>
      <c r="C393" s="4">
        <f t="shared" si="26"/>
        <v>0</v>
      </c>
      <c r="D393" s="4">
        <f t="shared" si="25"/>
        <v>0</v>
      </c>
      <c r="E393" s="4">
        <f t="shared" si="27"/>
        <v>0</v>
      </c>
    </row>
    <row r="394" spans="1:5" ht="13.5">
      <c r="A394">
        <v>388</v>
      </c>
      <c r="B394" s="4">
        <f t="shared" si="24"/>
        <v>0</v>
      </c>
      <c r="C394" s="4">
        <f t="shared" si="26"/>
        <v>0</v>
      </c>
      <c r="D394" s="4">
        <f t="shared" si="25"/>
        <v>0</v>
      </c>
      <c r="E394" s="4">
        <f t="shared" si="27"/>
        <v>0</v>
      </c>
    </row>
    <row r="395" spans="1:5" ht="13.5">
      <c r="A395">
        <v>389</v>
      </c>
      <c r="B395" s="4">
        <f t="shared" si="24"/>
        <v>0</v>
      </c>
      <c r="C395" s="4">
        <f t="shared" si="26"/>
        <v>0</v>
      </c>
      <c r="D395" s="4">
        <f t="shared" si="25"/>
        <v>0</v>
      </c>
      <c r="E395" s="4">
        <f t="shared" si="27"/>
        <v>0</v>
      </c>
    </row>
    <row r="396" spans="1:5" ht="13.5">
      <c r="A396">
        <v>390</v>
      </c>
      <c r="B396" s="4">
        <f t="shared" si="24"/>
        <v>0</v>
      </c>
      <c r="C396" s="4">
        <f t="shared" si="26"/>
        <v>0</v>
      </c>
      <c r="D396" s="4">
        <f t="shared" si="25"/>
        <v>0</v>
      </c>
      <c r="E396" s="4">
        <f t="shared" si="27"/>
        <v>0</v>
      </c>
    </row>
    <row r="397" spans="1:5" ht="13.5">
      <c r="A397">
        <v>391</v>
      </c>
      <c r="B397" s="4">
        <f t="shared" si="24"/>
        <v>0</v>
      </c>
      <c r="C397" s="4">
        <f t="shared" si="26"/>
        <v>0</v>
      </c>
      <c r="D397" s="4">
        <f t="shared" si="25"/>
        <v>0</v>
      </c>
      <c r="E397" s="4">
        <f t="shared" si="27"/>
        <v>0</v>
      </c>
    </row>
    <row r="398" spans="1:5" ht="13.5">
      <c r="A398">
        <v>392</v>
      </c>
      <c r="B398" s="4">
        <f t="shared" si="24"/>
        <v>0</v>
      </c>
      <c r="C398" s="4">
        <f t="shared" si="26"/>
        <v>0</v>
      </c>
      <c r="D398" s="4">
        <f t="shared" si="25"/>
        <v>0</v>
      </c>
      <c r="E398" s="4">
        <f t="shared" si="27"/>
        <v>0</v>
      </c>
    </row>
    <row r="399" spans="1:5" ht="13.5">
      <c r="A399">
        <v>393</v>
      </c>
      <c r="B399" s="4">
        <f t="shared" si="24"/>
        <v>0</v>
      </c>
      <c r="C399" s="4">
        <f t="shared" si="26"/>
        <v>0</v>
      </c>
      <c r="D399" s="4">
        <f t="shared" si="25"/>
        <v>0</v>
      </c>
      <c r="E399" s="4">
        <f t="shared" si="27"/>
        <v>0</v>
      </c>
    </row>
    <row r="400" spans="1:5" ht="13.5">
      <c r="A400">
        <v>394</v>
      </c>
      <c r="B400" s="4">
        <f t="shared" si="24"/>
        <v>0</v>
      </c>
      <c r="C400" s="4">
        <f t="shared" si="26"/>
        <v>0</v>
      </c>
      <c r="D400" s="4">
        <f t="shared" si="25"/>
        <v>0</v>
      </c>
      <c r="E400" s="4">
        <f t="shared" si="27"/>
        <v>0</v>
      </c>
    </row>
    <row r="401" spans="1:5" ht="13.5">
      <c r="A401">
        <v>395</v>
      </c>
      <c r="B401" s="4">
        <f t="shared" si="24"/>
        <v>0</v>
      </c>
      <c r="C401" s="4">
        <f t="shared" si="26"/>
        <v>0</v>
      </c>
      <c r="D401" s="4">
        <f t="shared" si="25"/>
        <v>0</v>
      </c>
      <c r="E401" s="4">
        <f t="shared" si="27"/>
        <v>0</v>
      </c>
    </row>
    <row r="402" spans="1:5" ht="13.5">
      <c r="A402">
        <v>396</v>
      </c>
      <c r="B402" s="4">
        <f t="shared" si="24"/>
        <v>0</v>
      </c>
      <c r="C402" s="4">
        <f t="shared" si="26"/>
        <v>0</v>
      </c>
      <c r="D402" s="4">
        <f t="shared" si="25"/>
        <v>0</v>
      </c>
      <c r="E402" s="4">
        <f t="shared" si="27"/>
        <v>0</v>
      </c>
    </row>
    <row r="403" spans="1:5" ht="13.5">
      <c r="A403">
        <v>397</v>
      </c>
      <c r="B403" s="4">
        <f t="shared" si="24"/>
        <v>0</v>
      </c>
      <c r="C403" s="4">
        <f t="shared" si="26"/>
        <v>0</v>
      </c>
      <c r="D403" s="4">
        <f t="shared" si="25"/>
        <v>0</v>
      </c>
      <c r="E403" s="4">
        <f t="shared" si="27"/>
        <v>0</v>
      </c>
    </row>
    <row r="404" spans="1:5" ht="13.5">
      <c r="A404">
        <v>398</v>
      </c>
      <c r="B404" s="4">
        <f t="shared" si="24"/>
        <v>0</v>
      </c>
      <c r="C404" s="4">
        <f t="shared" si="26"/>
        <v>0</v>
      </c>
      <c r="D404" s="4">
        <f t="shared" si="25"/>
        <v>0</v>
      </c>
      <c r="E404" s="4">
        <f t="shared" si="27"/>
        <v>0</v>
      </c>
    </row>
    <row r="405" spans="1:5" ht="13.5">
      <c r="A405">
        <v>399</v>
      </c>
      <c r="B405" s="4">
        <f t="shared" si="24"/>
        <v>0</v>
      </c>
      <c r="C405" s="4">
        <f t="shared" si="26"/>
        <v>0</v>
      </c>
      <c r="D405" s="4">
        <f t="shared" si="25"/>
        <v>0</v>
      </c>
      <c r="E405" s="4">
        <f t="shared" si="27"/>
        <v>0</v>
      </c>
    </row>
    <row r="406" spans="1:5" ht="13.5">
      <c r="A406">
        <v>400</v>
      </c>
      <c r="B406" s="4">
        <f t="shared" si="24"/>
        <v>0</v>
      </c>
      <c r="C406" s="4">
        <f t="shared" si="26"/>
        <v>0</v>
      </c>
      <c r="D406" s="4">
        <f t="shared" si="25"/>
        <v>0</v>
      </c>
      <c r="E406" s="4">
        <f t="shared" si="27"/>
        <v>0</v>
      </c>
    </row>
    <row r="407" spans="1:5" ht="13.5">
      <c r="A407">
        <v>401</v>
      </c>
      <c r="B407" s="4">
        <f t="shared" si="24"/>
        <v>0</v>
      </c>
      <c r="C407" s="4">
        <f t="shared" si="26"/>
        <v>0</v>
      </c>
      <c r="D407" s="4">
        <f t="shared" si="25"/>
        <v>0</v>
      </c>
      <c r="E407" s="4">
        <f t="shared" si="27"/>
        <v>0</v>
      </c>
    </row>
    <row r="408" spans="1:5" ht="13.5">
      <c r="A408">
        <v>402</v>
      </c>
      <c r="B408" s="4">
        <f t="shared" si="24"/>
        <v>0</v>
      </c>
      <c r="C408" s="4">
        <f t="shared" si="26"/>
        <v>0</v>
      </c>
      <c r="D408" s="4">
        <f t="shared" si="25"/>
        <v>0</v>
      </c>
      <c r="E408" s="4">
        <f t="shared" si="27"/>
        <v>0</v>
      </c>
    </row>
    <row r="409" spans="1:5" ht="13.5">
      <c r="A409">
        <v>403</v>
      </c>
      <c r="B409" s="4">
        <f t="shared" si="24"/>
        <v>0</v>
      </c>
      <c r="C409" s="4">
        <f t="shared" si="26"/>
        <v>0</v>
      </c>
      <c r="D409" s="4">
        <f t="shared" si="25"/>
        <v>0</v>
      </c>
      <c r="E409" s="4">
        <f t="shared" si="27"/>
        <v>0</v>
      </c>
    </row>
    <row r="410" spans="1:5" ht="13.5">
      <c r="A410">
        <v>404</v>
      </c>
      <c r="B410" s="4">
        <f t="shared" si="24"/>
        <v>0</v>
      </c>
      <c r="C410" s="4">
        <f t="shared" si="26"/>
        <v>0</v>
      </c>
      <c r="D410" s="4">
        <f t="shared" si="25"/>
        <v>0</v>
      </c>
      <c r="E410" s="4">
        <f t="shared" si="27"/>
        <v>0</v>
      </c>
    </row>
    <row r="411" spans="1:5" ht="13.5">
      <c r="A411">
        <v>405</v>
      </c>
      <c r="B411" s="4">
        <f t="shared" si="24"/>
        <v>0</v>
      </c>
      <c r="C411" s="4">
        <f t="shared" si="26"/>
        <v>0</v>
      </c>
      <c r="D411" s="4">
        <f t="shared" si="25"/>
        <v>0</v>
      </c>
      <c r="E411" s="4">
        <f t="shared" si="27"/>
        <v>0</v>
      </c>
    </row>
    <row r="412" spans="1:5" ht="13.5">
      <c r="A412">
        <v>406</v>
      </c>
      <c r="B412" s="4">
        <f t="shared" si="24"/>
        <v>0</v>
      </c>
      <c r="C412" s="4">
        <f t="shared" si="26"/>
        <v>0</v>
      </c>
      <c r="D412" s="4">
        <f t="shared" si="25"/>
        <v>0</v>
      </c>
      <c r="E412" s="4">
        <f t="shared" si="27"/>
        <v>0</v>
      </c>
    </row>
    <row r="413" spans="1:5" ht="13.5">
      <c r="A413">
        <v>407</v>
      </c>
      <c r="B413" s="4">
        <f t="shared" si="24"/>
        <v>0</v>
      </c>
      <c r="C413" s="4">
        <f t="shared" si="26"/>
        <v>0</v>
      </c>
      <c r="D413" s="4">
        <f t="shared" si="25"/>
        <v>0</v>
      </c>
      <c r="E413" s="4">
        <f t="shared" si="27"/>
        <v>0</v>
      </c>
    </row>
    <row r="414" spans="1:5" ht="13.5">
      <c r="A414">
        <v>408</v>
      </c>
      <c r="B414" s="4">
        <f t="shared" si="24"/>
        <v>0</v>
      </c>
      <c r="C414" s="4">
        <f t="shared" si="26"/>
        <v>0</v>
      </c>
      <c r="D414" s="4">
        <f t="shared" si="25"/>
        <v>0</v>
      </c>
      <c r="E414" s="4">
        <f t="shared" si="27"/>
        <v>0</v>
      </c>
    </row>
    <row r="415" spans="1:5" ht="13.5">
      <c r="A415">
        <v>409</v>
      </c>
      <c r="B415" s="4">
        <f t="shared" si="24"/>
        <v>0</v>
      </c>
      <c r="C415" s="4">
        <f t="shared" si="26"/>
        <v>0</v>
      </c>
      <c r="D415" s="4">
        <f t="shared" si="25"/>
        <v>0</v>
      </c>
      <c r="E415" s="4">
        <f t="shared" si="27"/>
        <v>0</v>
      </c>
    </row>
    <row r="416" spans="1:5" ht="13.5">
      <c r="A416">
        <v>410</v>
      </c>
      <c r="B416" s="4">
        <f t="shared" si="24"/>
        <v>0</v>
      </c>
      <c r="C416" s="4">
        <f t="shared" si="26"/>
        <v>0</v>
      </c>
      <c r="D416" s="4">
        <f t="shared" si="25"/>
        <v>0</v>
      </c>
      <c r="E416" s="4">
        <f t="shared" si="27"/>
        <v>0</v>
      </c>
    </row>
    <row r="417" spans="1:5" ht="13.5">
      <c r="A417">
        <v>411</v>
      </c>
      <c r="B417" s="4">
        <f t="shared" si="24"/>
        <v>0</v>
      </c>
      <c r="C417" s="4">
        <f t="shared" si="26"/>
        <v>0</v>
      </c>
      <c r="D417" s="4">
        <f t="shared" si="25"/>
        <v>0</v>
      </c>
      <c r="E417" s="4">
        <f t="shared" si="27"/>
        <v>0</v>
      </c>
    </row>
    <row r="418" spans="1:5" ht="13.5">
      <c r="A418">
        <v>412</v>
      </c>
      <c r="B418" s="4">
        <f t="shared" si="24"/>
        <v>0</v>
      </c>
      <c r="C418" s="4">
        <f t="shared" si="26"/>
        <v>0</v>
      </c>
      <c r="D418" s="4">
        <f t="shared" si="25"/>
        <v>0</v>
      </c>
      <c r="E418" s="4">
        <f t="shared" si="27"/>
        <v>0</v>
      </c>
    </row>
    <row r="419" spans="1:5" ht="13.5">
      <c r="A419">
        <v>413</v>
      </c>
      <c r="B419" s="4">
        <f t="shared" si="24"/>
        <v>0</v>
      </c>
      <c r="C419" s="4">
        <f t="shared" si="26"/>
        <v>0</v>
      </c>
      <c r="D419" s="4">
        <f t="shared" si="25"/>
        <v>0</v>
      </c>
      <c r="E419" s="4">
        <f t="shared" si="27"/>
        <v>0</v>
      </c>
    </row>
    <row r="420" spans="1:5" ht="13.5">
      <c r="A420">
        <v>414</v>
      </c>
      <c r="B420" s="4">
        <f t="shared" si="24"/>
        <v>0</v>
      </c>
      <c r="C420" s="4">
        <f t="shared" si="26"/>
        <v>0</v>
      </c>
      <c r="D420" s="4">
        <f t="shared" si="25"/>
        <v>0</v>
      </c>
      <c r="E420" s="4">
        <f t="shared" si="27"/>
        <v>0</v>
      </c>
    </row>
    <row r="421" spans="1:5" ht="13.5">
      <c r="A421">
        <v>415</v>
      </c>
      <c r="B421" s="4">
        <f t="shared" si="24"/>
        <v>0</v>
      </c>
      <c r="C421" s="4">
        <f t="shared" si="26"/>
        <v>0</v>
      </c>
      <c r="D421" s="4">
        <f t="shared" si="25"/>
        <v>0</v>
      </c>
      <c r="E421" s="4">
        <f t="shared" si="27"/>
        <v>0</v>
      </c>
    </row>
    <row r="422" spans="1:5" ht="13.5">
      <c r="A422">
        <v>416</v>
      </c>
      <c r="B422" s="4">
        <f t="shared" si="24"/>
        <v>0</v>
      </c>
      <c r="C422" s="4">
        <f t="shared" si="26"/>
        <v>0</v>
      </c>
      <c r="D422" s="4">
        <f t="shared" si="25"/>
        <v>0</v>
      </c>
      <c r="E422" s="4">
        <f t="shared" si="27"/>
        <v>0</v>
      </c>
    </row>
    <row r="423" spans="1:5" ht="13.5">
      <c r="A423">
        <v>417</v>
      </c>
      <c r="B423" s="4">
        <f t="shared" si="24"/>
        <v>0</v>
      </c>
      <c r="C423" s="4">
        <f t="shared" si="26"/>
        <v>0</v>
      </c>
      <c r="D423" s="4">
        <f t="shared" si="25"/>
        <v>0</v>
      </c>
      <c r="E423" s="4">
        <f t="shared" si="27"/>
        <v>0</v>
      </c>
    </row>
    <row r="424" spans="1:5" ht="13.5">
      <c r="A424">
        <v>418</v>
      </c>
      <c r="B424" s="4">
        <f t="shared" si="24"/>
        <v>0</v>
      </c>
      <c r="C424" s="4">
        <f t="shared" si="26"/>
        <v>0</v>
      </c>
      <c r="D424" s="4">
        <f t="shared" si="25"/>
        <v>0</v>
      </c>
      <c r="E424" s="4">
        <f t="shared" si="27"/>
        <v>0</v>
      </c>
    </row>
    <row r="425" spans="1:5" ht="13.5">
      <c r="A425">
        <v>419</v>
      </c>
      <c r="B425" s="4">
        <f t="shared" si="24"/>
        <v>0</v>
      </c>
      <c r="C425" s="4">
        <f t="shared" si="26"/>
        <v>0</v>
      </c>
      <c r="D425" s="4">
        <f t="shared" si="25"/>
        <v>0</v>
      </c>
      <c r="E425" s="4">
        <f t="shared" si="27"/>
        <v>0</v>
      </c>
    </row>
    <row r="426" spans="1:5" ht="13.5">
      <c r="A426">
        <v>420</v>
      </c>
      <c r="B426" s="4">
        <f t="shared" si="24"/>
        <v>0</v>
      </c>
      <c r="C426" s="4">
        <f t="shared" si="26"/>
        <v>0</v>
      </c>
      <c r="D426" s="4">
        <f t="shared" si="25"/>
        <v>0</v>
      </c>
      <c r="E426" s="4">
        <f t="shared" si="27"/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HP Customer</cp:lastModifiedBy>
  <dcterms:created xsi:type="dcterms:W3CDTF">2009-02-19T03:56:50Z</dcterms:created>
  <dcterms:modified xsi:type="dcterms:W3CDTF">2009-06-02T06:40:20Z</dcterms:modified>
  <cp:category/>
  <cp:version/>
  <cp:contentType/>
  <cp:contentStatus/>
</cp:coreProperties>
</file>